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8" windowWidth="15120" windowHeight="8016" activeTab="2"/>
  </bookViews>
  <sheets>
    <sheet name="1.1" sheetId="13" r:id="rId1"/>
    <sheet name="1.2" sheetId="2" r:id="rId2"/>
    <sheet name="2.1" sheetId="3" r:id="rId3"/>
    <sheet name="2.2" sheetId="4" r:id="rId4"/>
    <sheet name="2.3" sheetId="5" r:id="rId5"/>
    <sheet name="3.1" sheetId="6" r:id="rId6"/>
    <sheet name="3.2" sheetId="7" r:id="rId7"/>
    <sheet name="3.3" sheetId="8" r:id="rId8"/>
    <sheet name="4.1" sheetId="9" r:id="rId9"/>
    <sheet name="4.2" sheetId="10" r:id="rId10"/>
    <sheet name="8.1" sheetId="11" r:id="rId11"/>
    <sheet name="8.1.1" sheetId="12" r:id="rId12"/>
    <sheet name="8.3" sheetId="1" r:id="rId13"/>
  </sheets>
  <externalReferences>
    <externalReference r:id="rId14"/>
  </externalReferences>
  <definedNames>
    <definedName name="_xlnm.Print_Area" localSheetId="0">'1.1'!$A$1:$BL$34</definedName>
  </definedNames>
  <calcPr calcId="125725"/>
</workbook>
</file>

<file path=xl/calcChain.xml><?xml version="1.0" encoding="utf-8"?>
<calcChain xmlns="http://schemas.openxmlformats.org/spreadsheetml/2006/main">
  <c r="Q1164" i="12"/>
  <c r="K1164"/>
  <c r="P1163"/>
  <c r="L1163"/>
  <c r="I1163"/>
  <c r="L1162"/>
  <c r="I1162" s="1"/>
  <c r="L1161"/>
  <c r="I1161"/>
  <c r="P1160"/>
  <c r="L1160" s="1"/>
  <c r="I1160" s="1"/>
  <c r="P1159"/>
  <c r="L1159" s="1"/>
  <c r="I1159" s="1"/>
  <c r="L1158"/>
  <c r="I1158"/>
  <c r="L1157"/>
  <c r="I1157" s="1"/>
  <c r="P1156"/>
  <c r="L1156"/>
  <c r="I1156" s="1"/>
  <c r="L1155"/>
  <c r="I1155"/>
  <c r="L1154"/>
  <c r="I1154" s="1"/>
  <c r="L1153"/>
  <c r="I1153"/>
  <c r="P1152"/>
  <c r="L1152" s="1"/>
  <c r="I1152" s="1"/>
  <c r="L1151"/>
  <c r="I1151"/>
  <c r="L1150"/>
  <c r="I1150" s="1"/>
  <c r="L1149"/>
  <c r="I1149"/>
  <c r="L1148"/>
  <c r="I1148" s="1"/>
  <c r="L1147"/>
  <c r="I1147"/>
  <c r="L1146"/>
  <c r="I1146" s="1"/>
  <c r="L1145"/>
  <c r="I1145"/>
  <c r="L1144"/>
  <c r="I1144" s="1"/>
  <c r="L1143"/>
  <c r="I1143"/>
  <c r="L1142"/>
  <c r="I1142" s="1"/>
  <c r="L1141"/>
  <c r="I1141"/>
  <c r="P1140"/>
  <c r="L1140" s="1"/>
  <c r="I1140" s="1"/>
  <c r="L1139"/>
  <c r="I1139" s="1"/>
  <c r="P1138"/>
  <c r="L1138"/>
  <c r="I1138"/>
  <c r="L1137"/>
  <c r="I1137" s="1"/>
  <c r="P1136"/>
  <c r="L1136"/>
  <c r="I1136" s="1"/>
  <c r="L1135"/>
  <c r="I1135"/>
  <c r="P1134"/>
  <c r="L1134" s="1"/>
  <c r="I1134" s="1"/>
  <c r="P1133"/>
  <c r="L1133"/>
  <c r="I1133" s="1"/>
  <c r="L1132"/>
  <c r="I1132"/>
  <c r="I1131"/>
  <c r="L1130"/>
  <c r="I1130" s="1"/>
  <c r="L1129"/>
  <c r="I1129"/>
  <c r="P1128"/>
  <c r="L1128" s="1"/>
  <c r="I1128" s="1"/>
  <c r="L1127"/>
  <c r="I1127" s="1"/>
  <c r="I1126"/>
  <c r="P1125"/>
  <c r="L1125"/>
  <c r="I1125" s="1"/>
  <c r="P1124"/>
  <c r="L1124"/>
  <c r="I1124"/>
  <c r="P1123"/>
  <c r="L1123" s="1"/>
  <c r="I1123" s="1"/>
  <c r="I1122"/>
  <c r="P1121"/>
  <c r="L1121" s="1"/>
  <c r="I1121" s="1"/>
  <c r="P1120"/>
  <c r="L1120" s="1"/>
  <c r="I1120" s="1"/>
  <c r="I1119"/>
  <c r="L1118"/>
  <c r="I1118" s="1"/>
  <c r="L1117"/>
  <c r="I1117"/>
  <c r="I1116"/>
  <c r="L1115"/>
  <c r="I1115" s="1"/>
  <c r="P1114"/>
  <c r="L1114"/>
  <c r="I1114" s="1"/>
  <c r="L1113"/>
  <c r="I1113"/>
  <c r="P1112"/>
  <c r="L1112" s="1"/>
  <c r="I1112" s="1"/>
  <c r="P1111"/>
  <c r="L1111"/>
  <c r="I1111" s="1"/>
  <c r="L1110"/>
  <c r="I1110"/>
  <c r="L1109"/>
  <c r="I1109" s="1"/>
  <c r="L1108"/>
  <c r="I1108"/>
  <c r="P1107"/>
  <c r="L1107" s="1"/>
  <c r="I1107" s="1"/>
  <c r="L1106"/>
  <c r="I1106"/>
  <c r="P1105"/>
  <c r="L1105" s="1"/>
  <c r="I1105" s="1"/>
  <c r="L1104"/>
  <c r="I1104" s="1"/>
  <c r="L1103"/>
  <c r="I1103"/>
  <c r="L1102"/>
  <c r="I1102" s="1"/>
  <c r="P1101"/>
  <c r="L1101"/>
  <c r="I1101"/>
  <c r="P1100"/>
  <c r="L1100" s="1"/>
  <c r="I1100" s="1"/>
  <c r="L1099"/>
  <c r="I1099" s="1"/>
  <c r="L1098"/>
  <c r="I1098"/>
  <c r="L1097"/>
  <c r="I1097" s="1"/>
  <c r="L1096"/>
  <c r="I1096"/>
  <c r="P1095"/>
  <c r="L1095" s="1"/>
  <c r="I1095" s="1"/>
  <c r="L1094"/>
  <c r="I1094"/>
  <c r="L1093"/>
  <c r="I1093" s="1"/>
  <c r="L1092"/>
  <c r="I1092"/>
  <c r="L1091"/>
  <c r="I1091" s="1"/>
  <c r="L1090"/>
  <c r="I1090"/>
  <c r="P1089"/>
  <c r="L1089" s="1"/>
  <c r="I1089" s="1"/>
  <c r="P1088"/>
  <c r="O1088"/>
  <c r="O1164" s="1"/>
  <c r="I1087"/>
  <c r="L1086"/>
  <c r="I1086" s="1"/>
  <c r="I1085"/>
  <c r="P1084"/>
  <c r="P1164" s="1"/>
  <c r="I1083"/>
  <c r="I1082"/>
  <c r="L1081"/>
  <c r="I1081" s="1"/>
  <c r="L1080"/>
  <c r="I1080"/>
  <c r="L1079"/>
  <c r="I1079" s="1"/>
  <c r="L1078"/>
  <c r="I1078"/>
  <c r="Q1062"/>
  <c r="K1062"/>
  <c r="P1061"/>
  <c r="L1061"/>
  <c r="I1061"/>
  <c r="L1060"/>
  <c r="I1060" s="1"/>
  <c r="L1059"/>
  <c r="I1059"/>
  <c r="P1058"/>
  <c r="L1058" s="1"/>
  <c r="I1058" s="1"/>
  <c r="P1057"/>
  <c r="L1057" s="1"/>
  <c r="I1057" s="1"/>
  <c r="L1056"/>
  <c r="I1056"/>
  <c r="L1055"/>
  <c r="I1055" s="1"/>
  <c r="P1054"/>
  <c r="L1054"/>
  <c r="I1054" s="1"/>
  <c r="L1053"/>
  <c r="I1053"/>
  <c r="L1052"/>
  <c r="I1052" s="1"/>
  <c r="L1051"/>
  <c r="I1051"/>
  <c r="P1050"/>
  <c r="L1050" s="1"/>
  <c r="I1050" s="1"/>
  <c r="L1049"/>
  <c r="I1049"/>
  <c r="L1048"/>
  <c r="I1048" s="1"/>
  <c r="L1047"/>
  <c r="I1047"/>
  <c r="L1046"/>
  <c r="I1046" s="1"/>
  <c r="L1045"/>
  <c r="I1045"/>
  <c r="L1044"/>
  <c r="I1044" s="1"/>
  <c r="L1043"/>
  <c r="I1043"/>
  <c r="L1042"/>
  <c r="I1042" s="1"/>
  <c r="L1041"/>
  <c r="I1041"/>
  <c r="L1040"/>
  <c r="I1040" s="1"/>
  <c r="L1039"/>
  <c r="I1039"/>
  <c r="P1038"/>
  <c r="L1038" s="1"/>
  <c r="I1038" s="1"/>
  <c r="L1037"/>
  <c r="I1037" s="1"/>
  <c r="P1036"/>
  <c r="L1036"/>
  <c r="I1036"/>
  <c r="L1035"/>
  <c r="I1035" s="1"/>
  <c r="P1034"/>
  <c r="L1034"/>
  <c r="I1034" s="1"/>
  <c r="L1033"/>
  <c r="I1033"/>
  <c r="P1032"/>
  <c r="L1032" s="1"/>
  <c r="I1032" s="1"/>
  <c r="P1031"/>
  <c r="L1031"/>
  <c r="I1031" s="1"/>
  <c r="L1030"/>
  <c r="I1030"/>
  <c r="I1029"/>
  <c r="L1028"/>
  <c r="I1028" s="1"/>
  <c r="L1027"/>
  <c r="I1027"/>
  <c r="P1026"/>
  <c r="L1026" s="1"/>
  <c r="I1026" s="1"/>
  <c r="L1025"/>
  <c r="I1025" s="1"/>
  <c r="I1024"/>
  <c r="P1023"/>
  <c r="L1023"/>
  <c r="I1023" s="1"/>
  <c r="P1022"/>
  <c r="L1022"/>
  <c r="I1022"/>
  <c r="P1021"/>
  <c r="L1021" s="1"/>
  <c r="I1021" s="1"/>
  <c r="I1020"/>
  <c r="P1019"/>
  <c r="L1019" s="1"/>
  <c r="I1019" s="1"/>
  <c r="P1018"/>
  <c r="L1018" s="1"/>
  <c r="I1018" s="1"/>
  <c r="I1017"/>
  <c r="L1016"/>
  <c r="I1016" s="1"/>
  <c r="L1015"/>
  <c r="I1015"/>
  <c r="I1014"/>
  <c r="L1013"/>
  <c r="I1013" s="1"/>
  <c r="P1012"/>
  <c r="L1012"/>
  <c r="I1012" s="1"/>
  <c r="L1011"/>
  <c r="I1011"/>
  <c r="P1010"/>
  <c r="L1010" s="1"/>
  <c r="I1010" s="1"/>
  <c r="P1009"/>
  <c r="L1009"/>
  <c r="I1009" s="1"/>
  <c r="L1008"/>
  <c r="I1008"/>
  <c r="L1007"/>
  <c r="I1007" s="1"/>
  <c r="L1006"/>
  <c r="I1006"/>
  <c r="P1005"/>
  <c r="L1005" s="1"/>
  <c r="I1005" s="1"/>
  <c r="L1004"/>
  <c r="I1004"/>
  <c r="P1003"/>
  <c r="L1003" s="1"/>
  <c r="I1003" s="1"/>
  <c r="L1002"/>
  <c r="I1002" s="1"/>
  <c r="L1001"/>
  <c r="I1001"/>
  <c r="L1000"/>
  <c r="I1000" s="1"/>
  <c r="P999"/>
  <c r="L999"/>
  <c r="I999"/>
  <c r="P998"/>
  <c r="L998" s="1"/>
  <c r="I998" s="1"/>
  <c r="L997"/>
  <c r="I997" s="1"/>
  <c r="L996"/>
  <c r="I996"/>
  <c r="L995"/>
  <c r="I995" s="1"/>
  <c r="L994"/>
  <c r="I994"/>
  <c r="P993"/>
  <c r="L993" s="1"/>
  <c r="I993" s="1"/>
  <c r="L992"/>
  <c r="I992"/>
  <c r="L991"/>
  <c r="I991" s="1"/>
  <c r="L990"/>
  <c r="I990"/>
  <c r="L989"/>
  <c r="I989" s="1"/>
  <c r="L988"/>
  <c r="I988"/>
  <c r="P987"/>
  <c r="L987" s="1"/>
  <c r="I987" s="1"/>
  <c r="P986"/>
  <c r="O986"/>
  <c r="O1062" s="1"/>
  <c r="I985"/>
  <c r="L984"/>
  <c r="I984" s="1"/>
  <c r="I983"/>
  <c r="P982"/>
  <c r="L982" s="1"/>
  <c r="I982" s="1"/>
  <c r="I981"/>
  <c r="I980"/>
  <c r="L979"/>
  <c r="I979" s="1"/>
  <c r="L978"/>
  <c r="I978"/>
  <c r="L977"/>
  <c r="I977" s="1"/>
  <c r="L976"/>
  <c r="I976"/>
  <c r="Q959"/>
  <c r="K959"/>
  <c r="P958"/>
  <c r="L958"/>
  <c r="I958"/>
  <c r="L957"/>
  <c r="I957" s="1"/>
  <c r="L956"/>
  <c r="I956"/>
  <c r="P955"/>
  <c r="L955" s="1"/>
  <c r="I955" s="1"/>
  <c r="P954"/>
  <c r="L954" s="1"/>
  <c r="I954" s="1"/>
  <c r="L953"/>
  <c r="I953"/>
  <c r="L952"/>
  <c r="I952" s="1"/>
  <c r="P951"/>
  <c r="L951"/>
  <c r="I951" s="1"/>
  <c r="L950"/>
  <c r="I950"/>
  <c r="L949"/>
  <c r="I949" s="1"/>
  <c r="L948"/>
  <c r="I948"/>
  <c r="P947"/>
  <c r="L947" s="1"/>
  <c r="I947" s="1"/>
  <c r="L946"/>
  <c r="I946"/>
  <c r="L945"/>
  <c r="I945" s="1"/>
  <c r="L944"/>
  <c r="I944"/>
  <c r="L943"/>
  <c r="I943" s="1"/>
  <c r="L942"/>
  <c r="I942"/>
  <c r="L941"/>
  <c r="I941" s="1"/>
  <c r="L940"/>
  <c r="I940"/>
  <c r="L939"/>
  <c r="I939" s="1"/>
  <c r="L938"/>
  <c r="I938"/>
  <c r="L937"/>
  <c r="I937" s="1"/>
  <c r="L936"/>
  <c r="I936"/>
  <c r="P935"/>
  <c r="L935" s="1"/>
  <c r="I935" s="1"/>
  <c r="L934"/>
  <c r="I934" s="1"/>
  <c r="P933"/>
  <c r="L933"/>
  <c r="I933"/>
  <c r="L932"/>
  <c r="I932" s="1"/>
  <c r="P931"/>
  <c r="L931"/>
  <c r="I931" s="1"/>
  <c r="L930"/>
  <c r="I930"/>
  <c r="P929"/>
  <c r="L929" s="1"/>
  <c r="I929" s="1"/>
  <c r="P928"/>
  <c r="L928"/>
  <c r="I928" s="1"/>
  <c r="L927"/>
  <c r="I927"/>
  <c r="I926"/>
  <c r="L925"/>
  <c r="I925" s="1"/>
  <c r="L924"/>
  <c r="I924"/>
  <c r="P923"/>
  <c r="L923" s="1"/>
  <c r="I923" s="1"/>
  <c r="L922"/>
  <c r="I922" s="1"/>
  <c r="I921"/>
  <c r="P920"/>
  <c r="L920"/>
  <c r="I920" s="1"/>
  <c r="P919"/>
  <c r="L919"/>
  <c r="I919"/>
  <c r="P918"/>
  <c r="L918" s="1"/>
  <c r="I918" s="1"/>
  <c r="I917"/>
  <c r="P916"/>
  <c r="L916" s="1"/>
  <c r="I916" s="1"/>
  <c r="P915"/>
  <c r="L915" s="1"/>
  <c r="I915" s="1"/>
  <c r="I914"/>
  <c r="L913"/>
  <c r="I913" s="1"/>
  <c r="L912"/>
  <c r="I912"/>
  <c r="I911"/>
  <c r="L910"/>
  <c r="I910" s="1"/>
  <c r="P909"/>
  <c r="L909"/>
  <c r="I909" s="1"/>
  <c r="L908"/>
  <c r="I908"/>
  <c r="P907"/>
  <c r="L907" s="1"/>
  <c r="I907" s="1"/>
  <c r="P906"/>
  <c r="L906"/>
  <c r="I906" s="1"/>
  <c r="L905"/>
  <c r="I905"/>
  <c r="L904"/>
  <c r="I904" s="1"/>
  <c r="L903"/>
  <c r="I903"/>
  <c r="P902"/>
  <c r="L902" s="1"/>
  <c r="I902" s="1"/>
  <c r="L901"/>
  <c r="I901"/>
  <c r="P900"/>
  <c r="L900" s="1"/>
  <c r="I900" s="1"/>
  <c r="L899"/>
  <c r="I899" s="1"/>
  <c r="L898"/>
  <c r="I898"/>
  <c r="L897"/>
  <c r="I897" s="1"/>
  <c r="P896"/>
  <c r="L896"/>
  <c r="I896"/>
  <c r="P895"/>
  <c r="L895" s="1"/>
  <c r="I895" s="1"/>
  <c r="L894"/>
  <c r="I894" s="1"/>
  <c r="L893"/>
  <c r="I893"/>
  <c r="L892"/>
  <c r="I892" s="1"/>
  <c r="L891"/>
  <c r="I891"/>
  <c r="P890"/>
  <c r="L890" s="1"/>
  <c r="I890" s="1"/>
  <c r="L889"/>
  <c r="I889"/>
  <c r="L888"/>
  <c r="I888" s="1"/>
  <c r="L887"/>
  <c r="I887"/>
  <c r="L886"/>
  <c r="I886" s="1"/>
  <c r="L885"/>
  <c r="I885"/>
  <c r="P884"/>
  <c r="L884" s="1"/>
  <c r="I884" s="1"/>
  <c r="P883"/>
  <c r="O883"/>
  <c r="O959" s="1"/>
  <c r="I882"/>
  <c r="L881"/>
  <c r="I881" s="1"/>
  <c r="I880"/>
  <c r="P879"/>
  <c r="P959" s="1"/>
  <c r="I878"/>
  <c r="I877"/>
  <c r="L876"/>
  <c r="I876" s="1"/>
  <c r="L875"/>
  <c r="I875"/>
  <c r="L874"/>
  <c r="I874" s="1"/>
  <c r="L873"/>
  <c r="I873"/>
  <c r="P857"/>
  <c r="J857"/>
  <c r="O856"/>
  <c r="K856"/>
  <c r="H856"/>
  <c r="K855"/>
  <c r="H855" s="1"/>
  <c r="K854"/>
  <c r="H854"/>
  <c r="O853"/>
  <c r="K853" s="1"/>
  <c r="H853" s="1"/>
  <c r="K852"/>
  <c r="H852" s="1"/>
  <c r="K851"/>
  <c r="H851"/>
  <c r="K850"/>
  <c r="H850" s="1"/>
  <c r="O849"/>
  <c r="K849"/>
  <c r="H849"/>
  <c r="K848"/>
  <c r="H848" s="1"/>
  <c r="K847"/>
  <c r="H847"/>
  <c r="K846"/>
  <c r="H846" s="1"/>
  <c r="O845"/>
  <c r="K845"/>
  <c r="H845" s="1"/>
  <c r="K844"/>
  <c r="H844"/>
  <c r="K843"/>
  <c r="H843" s="1"/>
  <c r="K842"/>
  <c r="H842"/>
  <c r="K841"/>
  <c r="H841" s="1"/>
  <c r="K840"/>
  <c r="H840"/>
  <c r="K839"/>
  <c r="H839" s="1"/>
  <c r="K838"/>
  <c r="H838"/>
  <c r="K837"/>
  <c r="H837" s="1"/>
  <c r="K836"/>
  <c r="H836"/>
  <c r="K835"/>
  <c r="H835" s="1"/>
  <c r="K834"/>
  <c r="H834"/>
  <c r="O833"/>
  <c r="K833" s="1"/>
  <c r="H833" s="1"/>
  <c r="K832"/>
  <c r="H832"/>
  <c r="O831"/>
  <c r="K831" s="1"/>
  <c r="H831" s="1"/>
  <c r="K830"/>
  <c r="H830" s="1"/>
  <c r="O829"/>
  <c r="K829"/>
  <c r="H829"/>
  <c r="K828"/>
  <c r="H828" s="1"/>
  <c r="O827"/>
  <c r="K827"/>
  <c r="H827" s="1"/>
  <c r="K826"/>
  <c r="H826"/>
  <c r="K825"/>
  <c r="H825" s="1"/>
  <c r="H824"/>
  <c r="K823"/>
  <c r="H823"/>
  <c r="K822"/>
  <c r="H822" s="1"/>
  <c r="O821"/>
  <c r="K821"/>
  <c r="H821" s="1"/>
  <c r="K820"/>
  <c r="H820"/>
  <c r="H819"/>
  <c r="O818"/>
  <c r="K818" s="1"/>
  <c r="H818" s="1"/>
  <c r="O817"/>
  <c r="K817" s="1"/>
  <c r="H817" s="1"/>
  <c r="O816"/>
  <c r="K816"/>
  <c r="H816" s="1"/>
  <c r="H815"/>
  <c r="O814"/>
  <c r="K814"/>
  <c r="H814" s="1"/>
  <c r="O813"/>
  <c r="K813"/>
  <c r="H813"/>
  <c r="H812"/>
  <c r="K811"/>
  <c r="H811"/>
  <c r="H810"/>
  <c r="K809"/>
  <c r="H809" s="1"/>
  <c r="O808"/>
  <c r="K808"/>
  <c r="H808" s="1"/>
  <c r="K807"/>
  <c r="H807"/>
  <c r="O806"/>
  <c r="K806" s="1"/>
  <c r="H806" s="1"/>
  <c r="O805"/>
  <c r="K805"/>
  <c r="H805" s="1"/>
  <c r="K804"/>
  <c r="H804"/>
  <c r="K803"/>
  <c r="H803" s="1"/>
  <c r="K802"/>
  <c r="H802"/>
  <c r="O801"/>
  <c r="K801" s="1"/>
  <c r="H801" s="1"/>
  <c r="K800"/>
  <c r="H800"/>
  <c r="O799"/>
  <c r="K799" s="1"/>
  <c r="H799" s="1"/>
  <c r="K798"/>
  <c r="H798" s="1"/>
  <c r="K797"/>
  <c r="H797"/>
  <c r="K796"/>
  <c r="H796" s="1"/>
  <c r="O795"/>
  <c r="K795"/>
  <c r="H795"/>
  <c r="O794"/>
  <c r="K794" s="1"/>
  <c r="H794" s="1"/>
  <c r="K793"/>
  <c r="H793" s="1"/>
  <c r="K792"/>
  <c r="H792"/>
  <c r="K791"/>
  <c r="H791" s="1"/>
  <c r="K790"/>
  <c r="H790"/>
  <c r="O789"/>
  <c r="K789" s="1"/>
  <c r="H789" s="1"/>
  <c r="K788"/>
  <c r="H788"/>
  <c r="K787"/>
  <c r="H787" s="1"/>
  <c r="K786"/>
  <c r="H786"/>
  <c r="K785"/>
  <c r="H785" s="1"/>
  <c r="K784"/>
  <c r="H784"/>
  <c r="O783"/>
  <c r="K783" s="1"/>
  <c r="H783" s="1"/>
  <c r="O782"/>
  <c r="N782"/>
  <c r="K782" s="1"/>
  <c r="H782" s="1"/>
  <c r="H781"/>
  <c r="K780"/>
  <c r="H780" s="1"/>
  <c r="H779"/>
  <c r="O778"/>
  <c r="O857" s="1"/>
  <c r="N778"/>
  <c r="N857" s="1"/>
  <c r="H777"/>
  <c r="H776"/>
  <c r="K775"/>
  <c r="H775"/>
  <c r="K774"/>
  <c r="H774" s="1"/>
  <c r="K773"/>
  <c r="H773"/>
  <c r="K772"/>
  <c r="P755"/>
  <c r="O755"/>
  <c r="N755"/>
  <c r="K755"/>
  <c r="J755"/>
  <c r="H755"/>
  <c r="H754"/>
  <c r="H753"/>
  <c r="H752"/>
  <c r="O751"/>
  <c r="H751"/>
  <c r="H750"/>
  <c r="O749"/>
  <c r="H749"/>
  <c r="H748"/>
  <c r="H747"/>
  <c r="H746"/>
  <c r="O745"/>
  <c r="H745"/>
  <c r="H744"/>
  <c r="H743"/>
  <c r="H742"/>
  <c r="H741"/>
  <c r="H740"/>
  <c r="H739"/>
  <c r="H738"/>
  <c r="H737"/>
  <c r="H736"/>
  <c r="H735"/>
  <c r="H734"/>
  <c r="H733"/>
  <c r="O732"/>
  <c r="H732"/>
  <c r="H731"/>
  <c r="O730"/>
  <c r="H730"/>
  <c r="H729"/>
  <c r="H728"/>
  <c r="H727"/>
  <c r="H726"/>
  <c r="H725"/>
  <c r="H724"/>
  <c r="H723"/>
  <c r="H722"/>
  <c r="H721"/>
  <c r="O720"/>
  <c r="H720"/>
  <c r="O719"/>
  <c r="H719"/>
  <c r="O718"/>
  <c r="H718"/>
  <c r="H717"/>
  <c r="H716"/>
  <c r="O715"/>
  <c r="H715"/>
  <c r="H714"/>
  <c r="H713"/>
  <c r="H712"/>
  <c r="H711"/>
  <c r="O710"/>
  <c r="H710"/>
  <c r="H709"/>
  <c r="O708"/>
  <c r="H708"/>
  <c r="O707"/>
  <c r="H707"/>
  <c r="H706"/>
  <c r="H705"/>
  <c r="H704"/>
  <c r="O703"/>
  <c r="H703"/>
  <c r="H702"/>
  <c r="H701"/>
  <c r="H700"/>
  <c r="H699"/>
  <c r="H698"/>
  <c r="O697"/>
  <c r="H697"/>
  <c r="O696"/>
  <c r="H696"/>
  <c r="H695"/>
  <c r="H694"/>
  <c r="H693"/>
  <c r="H692"/>
  <c r="H691"/>
  <c r="H690"/>
  <c r="H689"/>
  <c r="H688"/>
  <c r="H687"/>
  <c r="H686"/>
  <c r="H685"/>
  <c r="H684"/>
  <c r="H683"/>
  <c r="H682"/>
  <c r="O681"/>
  <c r="N681"/>
  <c r="H681"/>
  <c r="H680"/>
  <c r="H679"/>
  <c r="H678"/>
  <c r="H677"/>
  <c r="H676"/>
  <c r="H675"/>
  <c r="P659"/>
  <c r="K659"/>
  <c r="J659"/>
  <c r="K658"/>
  <c r="H658"/>
  <c r="H657"/>
  <c r="H656"/>
  <c r="O655"/>
  <c r="H655"/>
  <c r="H654"/>
  <c r="O653"/>
  <c r="H653"/>
  <c r="H652"/>
  <c r="H651"/>
  <c r="H650"/>
  <c r="O649"/>
  <c r="H649"/>
  <c r="H648"/>
  <c r="H647"/>
  <c r="H646"/>
  <c r="H645"/>
  <c r="H644"/>
  <c r="H643"/>
  <c r="H642"/>
  <c r="H641"/>
  <c r="H640"/>
  <c r="H639"/>
  <c r="O638"/>
  <c r="H638"/>
  <c r="H637"/>
  <c r="O636"/>
  <c r="H636"/>
  <c r="H635"/>
  <c r="O634"/>
  <c r="H634"/>
  <c r="H633"/>
  <c r="O632"/>
  <c r="H632"/>
  <c r="H631"/>
  <c r="H630"/>
  <c r="H629"/>
  <c r="H628"/>
  <c r="O627"/>
  <c r="H627"/>
  <c r="H626"/>
  <c r="H625"/>
  <c r="O624"/>
  <c r="H624"/>
  <c r="O623"/>
  <c r="H623"/>
  <c r="O622"/>
  <c r="H622"/>
  <c r="H621"/>
  <c r="O620"/>
  <c r="H620"/>
  <c r="O619"/>
  <c r="H619"/>
  <c r="H618"/>
  <c r="H617"/>
  <c r="H616"/>
  <c r="H615"/>
  <c r="O614"/>
  <c r="H614"/>
  <c r="H613"/>
  <c r="O612"/>
  <c r="H612"/>
  <c r="O611"/>
  <c r="H611"/>
  <c r="H610"/>
  <c r="H609"/>
  <c r="H608"/>
  <c r="O607"/>
  <c r="H607"/>
  <c r="H606"/>
  <c r="H605"/>
  <c r="H604"/>
  <c r="H603"/>
  <c r="H602"/>
  <c r="O601"/>
  <c r="O659" s="1"/>
  <c r="H601"/>
  <c r="O600"/>
  <c r="H600"/>
  <c r="H599"/>
  <c r="H598"/>
  <c r="H597"/>
  <c r="H596"/>
  <c r="H595"/>
  <c r="H594"/>
  <c r="H593"/>
  <c r="H592"/>
  <c r="H591"/>
  <c r="H590"/>
  <c r="H589"/>
  <c r="H588"/>
  <c r="H587"/>
  <c r="H586"/>
  <c r="O585"/>
  <c r="N585"/>
  <c r="N659" s="1"/>
  <c r="H585"/>
  <c r="H584"/>
  <c r="H583"/>
  <c r="H582"/>
  <c r="H581"/>
  <c r="H659" s="1"/>
  <c r="H580"/>
  <c r="H579"/>
  <c r="P562"/>
  <c r="K562"/>
  <c r="J562"/>
  <c r="H561"/>
  <c r="H560"/>
  <c r="O559"/>
  <c r="H559"/>
  <c r="H558"/>
  <c r="O557"/>
  <c r="H557"/>
  <c r="H556"/>
  <c r="H555"/>
  <c r="H554"/>
  <c r="O553"/>
  <c r="H553"/>
  <c r="H552"/>
  <c r="H551"/>
  <c r="H550"/>
  <c r="H549"/>
  <c r="H548"/>
  <c r="H547"/>
  <c r="H546"/>
  <c r="H545"/>
  <c r="H544"/>
  <c r="H543"/>
  <c r="O542"/>
  <c r="H542"/>
  <c r="H541"/>
  <c r="O540"/>
  <c r="H540"/>
  <c r="H539"/>
  <c r="O538"/>
  <c r="H538"/>
  <c r="H537"/>
  <c r="O536"/>
  <c r="H536"/>
  <c r="H535"/>
  <c r="H534"/>
  <c r="H533"/>
  <c r="H532"/>
  <c r="O531"/>
  <c r="H531"/>
  <c r="H530"/>
  <c r="H529"/>
  <c r="O528"/>
  <c r="H528"/>
  <c r="O527"/>
  <c r="H527"/>
  <c r="O526"/>
  <c r="H526"/>
  <c r="H525"/>
  <c r="O524"/>
  <c r="H524"/>
  <c r="O523"/>
  <c r="H523"/>
  <c r="H522"/>
  <c r="H521"/>
  <c r="H520"/>
  <c r="H519"/>
  <c r="O518"/>
  <c r="H518"/>
  <c r="H517"/>
  <c r="O516"/>
  <c r="H516"/>
  <c r="O515"/>
  <c r="H515"/>
  <c r="H514"/>
  <c r="H513"/>
  <c r="H512"/>
  <c r="O511"/>
  <c r="H511"/>
  <c r="H510"/>
  <c r="H509"/>
  <c r="H508"/>
  <c r="H507"/>
  <c r="H506"/>
  <c r="O505"/>
  <c r="H505"/>
  <c r="O504"/>
  <c r="H504"/>
  <c r="H503"/>
  <c r="H502"/>
  <c r="H501"/>
  <c r="H500"/>
  <c r="H499"/>
  <c r="H498"/>
  <c r="H497"/>
  <c r="H496"/>
  <c r="H495"/>
  <c r="H494"/>
  <c r="H493"/>
  <c r="H492"/>
  <c r="H491"/>
  <c r="H490"/>
  <c r="O489"/>
  <c r="O562" s="1"/>
  <c r="N489"/>
  <c r="N562" s="1"/>
  <c r="H489"/>
  <c r="H488"/>
  <c r="H487"/>
  <c r="H486"/>
  <c r="H485"/>
  <c r="H484"/>
  <c r="H483"/>
  <c r="H562" s="1"/>
  <c r="P466"/>
  <c r="O466"/>
  <c r="N466"/>
  <c r="K466"/>
  <c r="J466"/>
  <c r="H466"/>
  <c r="H465"/>
  <c r="H464"/>
  <c r="H463"/>
  <c r="H462"/>
  <c r="H461"/>
  <c r="H460"/>
  <c r="H459"/>
  <c r="H458"/>
  <c r="O457"/>
  <c r="H457"/>
  <c r="H456"/>
  <c r="H455"/>
  <c r="H454"/>
  <c r="H453"/>
  <c r="H452"/>
  <c r="H451"/>
  <c r="H450"/>
  <c r="H449"/>
  <c r="H448"/>
  <c r="H447"/>
  <c r="O446"/>
  <c r="H446"/>
  <c r="H445"/>
  <c r="O444"/>
  <c r="H444"/>
  <c r="H443"/>
  <c r="O442"/>
  <c r="H442"/>
  <c r="H441"/>
  <c r="O440"/>
  <c r="H440"/>
  <c r="H439"/>
  <c r="H438"/>
  <c r="H437"/>
  <c r="H436"/>
  <c r="O435"/>
  <c r="H435"/>
  <c r="H434"/>
  <c r="H433"/>
  <c r="O432"/>
  <c r="H432"/>
  <c r="O431"/>
  <c r="H431"/>
  <c r="O430"/>
  <c r="H430"/>
  <c r="H429"/>
  <c r="O428"/>
  <c r="H428"/>
  <c r="O427"/>
  <c r="H427"/>
  <c r="H426"/>
  <c r="H425"/>
  <c r="H424"/>
  <c r="H423"/>
  <c r="O422"/>
  <c r="H422"/>
  <c r="H421"/>
  <c r="O420"/>
  <c r="H420"/>
  <c r="O419"/>
  <c r="H419"/>
  <c r="H418"/>
  <c r="H417"/>
  <c r="H416"/>
  <c r="O415"/>
  <c r="H415"/>
  <c r="H414"/>
  <c r="H413"/>
  <c r="H412"/>
  <c r="H411"/>
  <c r="H410"/>
  <c r="O409"/>
  <c r="H409"/>
  <c r="O408"/>
  <c r="H408"/>
  <c r="H407"/>
  <c r="H406"/>
  <c r="H405"/>
  <c r="H404"/>
  <c r="H403"/>
  <c r="H402"/>
  <c r="H401"/>
  <c r="H400"/>
  <c r="H399"/>
  <c r="H398"/>
  <c r="H397"/>
  <c r="H396"/>
  <c r="H395"/>
  <c r="H394"/>
  <c r="O393"/>
  <c r="N393"/>
  <c r="H393"/>
  <c r="H392"/>
  <c r="H391"/>
  <c r="H390"/>
  <c r="H389"/>
  <c r="H388"/>
  <c r="H387"/>
  <c r="P370"/>
  <c r="O370"/>
  <c r="N370"/>
  <c r="K370"/>
  <c r="J370"/>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O334"/>
  <c r="H334"/>
  <c r="H333"/>
  <c r="H332"/>
  <c r="H331"/>
  <c r="H330"/>
  <c r="H329"/>
  <c r="H328"/>
  <c r="H327"/>
  <c r="O326"/>
  <c r="H326"/>
  <c r="H325"/>
  <c r="H324"/>
  <c r="H323"/>
  <c r="H322"/>
  <c r="H321"/>
  <c r="H320"/>
  <c r="H319"/>
  <c r="H318"/>
  <c r="H317"/>
  <c r="O316"/>
  <c r="H316"/>
  <c r="H315"/>
  <c r="H314"/>
  <c r="H313"/>
  <c r="H312"/>
  <c r="H311"/>
  <c r="H310"/>
  <c r="H309"/>
  <c r="H308"/>
  <c r="H307"/>
  <c r="H306"/>
  <c r="H305"/>
  <c r="H304"/>
  <c r="H303"/>
  <c r="H302"/>
  <c r="H301"/>
  <c r="O300"/>
  <c r="H300"/>
  <c r="H299"/>
  <c r="H298"/>
  <c r="H297"/>
  <c r="H296"/>
  <c r="H295"/>
  <c r="H294"/>
  <c r="P277"/>
  <c r="O277"/>
  <c r="N277"/>
  <c r="K277"/>
  <c r="J277"/>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O241"/>
  <c r="H241"/>
  <c r="H240"/>
  <c r="H239"/>
  <c r="H238"/>
  <c r="H237"/>
  <c r="H236"/>
  <c r="H235"/>
  <c r="H234"/>
  <c r="O233"/>
  <c r="H233"/>
  <c r="H232"/>
  <c r="H231"/>
  <c r="H230"/>
  <c r="H229"/>
  <c r="H228"/>
  <c r="H227"/>
  <c r="H226"/>
  <c r="H225"/>
  <c r="H224"/>
  <c r="O223"/>
  <c r="H223"/>
  <c r="H222"/>
  <c r="H221"/>
  <c r="H220"/>
  <c r="H219"/>
  <c r="H218"/>
  <c r="H217"/>
  <c r="H216"/>
  <c r="H215"/>
  <c r="H214"/>
  <c r="H213"/>
  <c r="H212"/>
  <c r="H211"/>
  <c r="H210"/>
  <c r="H209"/>
  <c r="H208"/>
  <c r="O207"/>
  <c r="H207"/>
  <c r="H206"/>
  <c r="H205"/>
  <c r="H204"/>
  <c r="H203"/>
  <c r="H202"/>
  <c r="H201"/>
  <c r="P183"/>
  <c r="N183"/>
  <c r="K183"/>
  <c r="J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O147"/>
  <c r="H147"/>
  <c r="H146"/>
  <c r="H145"/>
  <c r="H144"/>
  <c r="H143"/>
  <c r="H142"/>
  <c r="H141"/>
  <c r="H140"/>
  <c r="O139"/>
  <c r="H139"/>
  <c r="H138"/>
  <c r="H137"/>
  <c r="H136"/>
  <c r="H135"/>
  <c r="H134"/>
  <c r="H133"/>
  <c r="H132"/>
  <c r="H131"/>
  <c r="H130"/>
  <c r="O129"/>
  <c r="O183" s="1"/>
  <c r="H129"/>
  <c r="H128"/>
  <c r="H127"/>
  <c r="H126"/>
  <c r="H125"/>
  <c r="H124"/>
  <c r="H123"/>
  <c r="H122"/>
  <c r="H121"/>
  <c r="H120"/>
  <c r="H119"/>
  <c r="H118"/>
  <c r="H117"/>
  <c r="H116"/>
  <c r="H115"/>
  <c r="H114"/>
  <c r="H113"/>
  <c r="H112"/>
  <c r="H111"/>
  <c r="H110"/>
  <c r="H109"/>
  <c r="H108"/>
  <c r="H107"/>
  <c r="H183" s="1"/>
  <c r="P87"/>
  <c r="N87"/>
  <c r="K87"/>
  <c r="J87"/>
  <c r="H86"/>
  <c r="H85"/>
  <c r="H84"/>
  <c r="H83"/>
  <c r="H82"/>
  <c r="H81"/>
  <c r="H80"/>
  <c r="H79"/>
  <c r="H78"/>
  <c r="H77"/>
  <c r="H76"/>
  <c r="H75"/>
  <c r="H74"/>
  <c r="H73"/>
  <c r="H72"/>
  <c r="H71"/>
  <c r="H70"/>
  <c r="H69"/>
  <c r="H68"/>
  <c r="H67"/>
  <c r="H66"/>
  <c r="H65"/>
  <c r="H64"/>
  <c r="H63"/>
  <c r="H62"/>
  <c r="H61"/>
  <c r="H60"/>
  <c r="H59"/>
  <c r="H58"/>
  <c r="H57"/>
  <c r="H56"/>
  <c r="H55"/>
  <c r="H54"/>
  <c r="H53"/>
  <c r="O52"/>
  <c r="H52"/>
  <c r="H51"/>
  <c r="H50"/>
  <c r="H49"/>
  <c r="H48"/>
  <c r="O47"/>
  <c r="H47"/>
  <c r="H46"/>
  <c r="H45"/>
  <c r="H44"/>
  <c r="H43"/>
  <c r="H42"/>
  <c r="O41"/>
  <c r="O87" s="1"/>
  <c r="H41"/>
  <c r="H40"/>
  <c r="H39"/>
  <c r="H38"/>
  <c r="H37"/>
  <c r="H36"/>
  <c r="H35"/>
  <c r="H34"/>
  <c r="H33"/>
  <c r="H32"/>
  <c r="H31"/>
  <c r="H30"/>
  <c r="H29"/>
  <c r="H28"/>
  <c r="H27"/>
  <c r="H26"/>
  <c r="H25"/>
  <c r="H24"/>
  <c r="H23"/>
  <c r="H22"/>
  <c r="H21"/>
  <c r="H20"/>
  <c r="H19"/>
  <c r="H18"/>
  <c r="H17"/>
  <c r="H16"/>
  <c r="H15"/>
  <c r="H14"/>
  <c r="H87" s="1"/>
  <c r="I1164" l="1"/>
  <c r="L1164"/>
  <c r="L1084"/>
  <c r="I1084" s="1"/>
  <c r="L1088"/>
  <c r="I1088" s="1"/>
  <c r="I1062"/>
  <c r="L1062"/>
  <c r="P1062"/>
  <c r="L986"/>
  <c r="I986" s="1"/>
  <c r="I959"/>
  <c r="L959"/>
  <c r="L879"/>
  <c r="I879" s="1"/>
  <c r="L883"/>
  <c r="I883" s="1"/>
  <c r="K857"/>
  <c r="K778"/>
  <c r="H778" s="1"/>
  <c r="H772"/>
  <c r="AB65" i="11"/>
  <c r="M65"/>
  <c r="I65"/>
  <c r="M61"/>
  <c r="I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3"/>
  <c r="AB12"/>
  <c r="AB11"/>
  <c r="AB61" s="1"/>
  <c r="H857" i="12" l="1"/>
  <c r="H58" i="9"/>
  <c r="H57"/>
  <c r="BD96" i="5"/>
  <c r="BD88"/>
  <c r="U76"/>
  <c r="AK14"/>
  <c r="AK26" i="4"/>
  <c r="AK106" i="3"/>
  <c r="BD100"/>
  <c r="AK46"/>
  <c r="AK43"/>
  <c r="AK38"/>
  <c r="AK35"/>
  <c r="AC27"/>
  <c r="U27"/>
  <c r="AK27" s="1"/>
  <c r="AK21"/>
  <c r="BD15"/>
  <c r="AE27" i="13"/>
  <c r="P27"/>
</calcChain>
</file>

<file path=xl/comments1.xml><?xml version="1.0" encoding="utf-8"?>
<comments xmlns="http://schemas.openxmlformats.org/spreadsheetml/2006/main">
  <authors>
    <author>Автор</author>
  </authors>
  <commentList>
    <comment ref="BD122" authorId="0">
      <text>
        <r>
          <rPr>
            <b/>
            <sz val="9"/>
            <color indexed="81"/>
            <rFont val="Tahoma"/>
            <family val="2"/>
            <charset val="204"/>
          </rPr>
          <t>Автор:</t>
        </r>
        <r>
          <rPr>
            <sz val="9"/>
            <color indexed="81"/>
            <rFont val="Tahoma"/>
            <family val="2"/>
            <charset val="204"/>
          </rPr>
          <t xml:space="preserve">
чем меньше, тем лучше</t>
        </r>
      </text>
    </comment>
  </commentList>
</comments>
</file>

<file path=xl/comments2.xml><?xml version="1.0" encoding="utf-8"?>
<comments xmlns="http://schemas.openxmlformats.org/spreadsheetml/2006/main">
  <authors>
    <author>Автор</author>
  </authors>
  <commentList>
    <comment ref="BD119" authorId="0">
      <text>
        <r>
          <rPr>
            <b/>
            <sz val="9"/>
            <color indexed="81"/>
            <rFont val="Tahoma"/>
            <family val="2"/>
            <charset val="204"/>
          </rPr>
          <t>Автор:</t>
        </r>
        <r>
          <rPr>
            <sz val="9"/>
            <color indexed="81"/>
            <rFont val="Tahoma"/>
            <family val="2"/>
            <charset val="204"/>
          </rPr>
          <t xml:space="preserve">
чем меньше, тем лучше</t>
        </r>
      </text>
    </comment>
  </commentList>
</comments>
</file>

<file path=xl/comments3.xml><?xml version="1.0" encoding="utf-8"?>
<comments xmlns="http://schemas.openxmlformats.org/spreadsheetml/2006/main">
  <authors>
    <author>Автор</author>
  </authors>
  <commentList>
    <comment ref="I58" authorId="0">
      <text>
        <r>
          <rPr>
            <b/>
            <sz val="9"/>
            <color indexed="81"/>
            <rFont val="Tahoma"/>
            <family val="2"/>
            <charset val="204"/>
          </rPr>
          <t>Автор:</t>
        </r>
        <r>
          <rPr>
            <sz val="9"/>
            <color indexed="81"/>
            <rFont val="Tahoma"/>
            <family val="2"/>
            <charset val="204"/>
          </rPr>
          <t xml:space="preserve">
поэтапоное восстановление</t>
        </r>
      </text>
    </comment>
  </commentList>
</comments>
</file>

<file path=xl/comments4.xml><?xml version="1.0" encoding="utf-8"?>
<comments xmlns="http://schemas.openxmlformats.org/spreadsheetml/2006/main">
  <authors>
    <author>Автор</author>
  </authors>
  <commentList>
    <comment ref="P982" authorId="0">
      <text>
        <r>
          <rPr>
            <b/>
            <sz val="9"/>
            <color indexed="81"/>
            <rFont val="Tahoma"/>
            <family val="2"/>
            <charset val="204"/>
          </rPr>
          <t>Автор:</t>
        </r>
        <r>
          <rPr>
            <sz val="9"/>
            <color indexed="81"/>
            <rFont val="Tahoma"/>
            <family val="2"/>
            <charset val="204"/>
          </rPr>
          <t xml:space="preserve">
2 - физ.лица коттеджи</t>
        </r>
      </text>
    </comment>
    <comment ref="O1042" authorId="0">
      <text>
        <r>
          <rPr>
            <b/>
            <sz val="9"/>
            <color indexed="81"/>
            <rFont val="Tahoma"/>
            <family val="2"/>
            <charset val="204"/>
          </rPr>
          <t>Автор:</t>
        </r>
        <r>
          <rPr>
            <sz val="9"/>
            <color indexed="81"/>
            <rFont val="Tahoma"/>
            <family val="2"/>
            <charset val="204"/>
          </rPr>
          <t xml:space="preserve">
ул.освещ.с ноября 17г</t>
        </r>
      </text>
    </comment>
    <comment ref="P1084" authorId="0">
      <text>
        <r>
          <rPr>
            <b/>
            <sz val="9"/>
            <color indexed="81"/>
            <rFont val="Tahoma"/>
            <family val="2"/>
            <charset val="204"/>
          </rPr>
          <t>Автор:</t>
        </r>
        <r>
          <rPr>
            <sz val="9"/>
            <color indexed="81"/>
            <rFont val="Tahoma"/>
            <family val="2"/>
            <charset val="204"/>
          </rPr>
          <t xml:space="preserve">
2 - физ.лица коттеджи</t>
        </r>
      </text>
    </comment>
    <comment ref="O1144" authorId="0">
      <text>
        <r>
          <rPr>
            <b/>
            <sz val="9"/>
            <color indexed="81"/>
            <rFont val="Tahoma"/>
            <family val="2"/>
            <charset val="204"/>
          </rPr>
          <t>Автор:</t>
        </r>
        <r>
          <rPr>
            <sz val="9"/>
            <color indexed="81"/>
            <rFont val="Tahoma"/>
            <family val="2"/>
            <charset val="204"/>
          </rPr>
          <t xml:space="preserve">
ул.освещ.с ноября 17г</t>
        </r>
      </text>
    </comment>
  </commentList>
</comments>
</file>

<file path=xl/sharedStrings.xml><?xml version="1.0" encoding="utf-8"?>
<sst xmlns="http://schemas.openxmlformats.org/spreadsheetml/2006/main" count="6283" uniqueCount="922">
  <si>
    <t>Утв. приказом Министерства энергетики РФ</t>
  </si>
  <si>
    <t>от 29 ноября 2016 г. № 1256</t>
  </si>
  <si>
    <t>Форма 1.1 — Журнал учета текущей информации о прекращении</t>
  </si>
  <si>
    <t>передачи электрической энергии для потребителей услуг</t>
  </si>
  <si>
    <t>электросетевой организации  ООО "КЭС"</t>
  </si>
  <si>
    <t>за</t>
  </si>
  <si>
    <t>2017</t>
  </si>
  <si>
    <t>год</t>
  </si>
  <si>
    <t>Обосновывающие</t>
  </si>
  <si>
    <t>Продолжительность</t>
  </si>
  <si>
    <t>Количество точек присоединения</t>
  </si>
  <si>
    <r>
      <t>данные для расчета</t>
    </r>
    <r>
      <rPr>
        <vertAlign val="superscript"/>
        <sz val="12"/>
        <rFont val="Times New Roman"/>
        <family val="1"/>
        <charset val="204"/>
      </rPr>
      <t>1</t>
    </r>
  </si>
  <si>
    <t>прекращения, час.</t>
  </si>
  <si>
    <t>потребителей услуг к электрической сети</t>
  </si>
  <si>
    <t>аварийные</t>
  </si>
  <si>
    <t>электросетевой организации, шт.</t>
  </si>
  <si>
    <r>
      <t>1</t>
    </r>
    <r>
      <rPr>
        <sz val="8"/>
        <rFont val="Arial Cyr"/>
        <charset val="204"/>
      </rPr>
      <t> </t>
    </r>
    <r>
      <rPr>
        <sz val="8"/>
        <rFont val="Times New Roman"/>
        <family val="1"/>
        <charset val="204"/>
      </rPr>
      <t>В том числе на основе базы актов расследования технологических нарушений за соответствующий месяц.</t>
    </r>
  </si>
  <si>
    <t>Генеральный директор</t>
  </si>
  <si>
    <t>А.О.Овчинников</t>
  </si>
  <si>
    <t>Должность</t>
  </si>
  <si>
    <t>Ф. И. О.</t>
  </si>
  <si>
    <t>Подпись</t>
  </si>
  <si>
    <t>Уутв. приказом Министерства энергетики РФ</t>
  </si>
  <si>
    <r>
      <t xml:space="preserve">Форма 1.2 - Расчет показателя средней продолжительности прекращений передачи электрической энергии </t>
    </r>
    <r>
      <rPr>
        <b/>
        <sz val="14"/>
        <color indexed="8"/>
        <rFont val="Times New Roman"/>
        <family val="1"/>
        <charset val="204"/>
      </rPr>
      <t>(аварийные отключения)</t>
    </r>
  </si>
  <si>
    <t>ООО «Калиновские электрические сети»</t>
  </si>
  <si>
    <t>Наименование электросетевой организации</t>
  </si>
  <si>
    <t>Максимальное за расчетный период 2017 г. число точек присоединения</t>
  </si>
  <si>
    <t>Суммарная продолжительность прекращений передачи электрической энергии, час. (Тпр)</t>
  </si>
  <si>
    <t>Показатель средней продолжительности прекращений передачи электрической энергии (Пп)</t>
  </si>
  <si>
    <t xml:space="preserve">Приложение №2 </t>
  </si>
  <si>
    <t>Форма 2.1 — Расчет значения индикатора информативности за период</t>
  </si>
  <si>
    <t>2017г.</t>
  </si>
  <si>
    <t>Общество с ограниченной ответственностью "Калиновские электрические сети"</t>
  </si>
  <si>
    <t>Наименование территориальной сетевой организации</t>
  </si>
  <si>
    <t>Параметр (критерий),</t>
  </si>
  <si>
    <t>Значение</t>
  </si>
  <si>
    <t>Ф/П×100, %</t>
  </si>
  <si>
    <t>Зависимость</t>
  </si>
  <si>
    <t>Оценочный</t>
  </si>
  <si>
    <t>характеризующий</t>
  </si>
  <si>
    <t>фактическое</t>
  </si>
  <si>
    <t>плановое</t>
  </si>
  <si>
    <t>балл</t>
  </si>
  <si>
    <t>индикатор</t>
  </si>
  <si>
    <t>(Ф)</t>
  </si>
  <si>
    <t>(П)</t>
  </si>
  <si>
    <t>1. Возможность личного приема</t>
  </si>
  <si>
    <t>-</t>
  </si>
  <si>
    <t>заявителей и потребителей услуг</t>
  </si>
  <si>
    <t>уполномоченными должностными</t>
  </si>
  <si>
    <t>лицами территориальной сетевой</t>
  </si>
  <si>
    <t>организации — всего</t>
  </si>
  <si>
    <t>в том числе по критериям:</t>
  </si>
  <si>
    <t>1.1. Количество структурных</t>
  </si>
  <si>
    <t>прямая</t>
  </si>
  <si>
    <t>подразделений по работе с</t>
  </si>
  <si>
    <t>заявителями и потребителями</t>
  </si>
  <si>
    <t>услуг в процентном отношении</t>
  </si>
  <si>
    <t>к общему количеству</t>
  </si>
  <si>
    <t>структурных подразделений</t>
  </si>
  <si>
    <t>1.2. Количество утвержденных</t>
  </si>
  <si>
    <t>территориальной сетевой органи-</t>
  </si>
  <si>
    <t>зацией в установленном порядке</t>
  </si>
  <si>
    <t>организационно-распорядительных</t>
  </si>
  <si>
    <t>документов по вопросам работы</t>
  </si>
  <si>
    <t>с заявителями и потребителями</t>
  </si>
  <si>
    <t>услуг — всего, шт.</t>
  </si>
  <si>
    <t>в том числе:</t>
  </si>
  <si>
    <t>а) регламенты оказания услуг и</t>
  </si>
  <si>
    <t>рассмотрения обращений заяви-</t>
  </si>
  <si>
    <t>телей и потребителей услуг, шт.</t>
  </si>
  <si>
    <t>б) наличие положения о деятель-</t>
  </si>
  <si>
    <t>ности структурного подразделе-</t>
  </si>
  <si>
    <t>ния по работе с заявителями и</t>
  </si>
  <si>
    <t>потребителями услуг</t>
  </si>
  <si>
    <t>(наличие — 1, отсутствие — 0), шт.</t>
  </si>
  <si>
    <t>в) должностные инструкции сот-</t>
  </si>
  <si>
    <t>рудников, обслуживающих заяви-</t>
  </si>
  <si>
    <t>г) утвержденные территориальной</t>
  </si>
  <si>
    <t>сетевой организацией в установ-</t>
  </si>
  <si>
    <t>ленном порядке формы отчетнос-</t>
  </si>
  <si>
    <t>ти о работе с заявителями и пот-</t>
  </si>
  <si>
    <t>ребителями услуг, шт.</t>
  </si>
  <si>
    <t>2. Наличие телефонной связи для</t>
  </si>
  <si>
    <t>обращений потребителей услуг</t>
  </si>
  <si>
    <t>к уполномоченным должностным</t>
  </si>
  <si>
    <t>лицам территориальной сетевой</t>
  </si>
  <si>
    <t>организации</t>
  </si>
  <si>
    <t>2.1. Наличие единого телефонного</t>
  </si>
  <si>
    <t>номера для приема обращений</t>
  </si>
  <si>
    <t>потребителей услуг</t>
  </si>
  <si>
    <t>(наличие — 1, отсутствие — 0)</t>
  </si>
  <si>
    <t>2.2. Наличие информационно-</t>
  </si>
  <si>
    <t>справочной системы для автома-</t>
  </si>
  <si>
    <t>тизации обработки обращений</t>
  </si>
  <si>
    <t>потребителей услуг, поступивших</t>
  </si>
  <si>
    <t>по телефону</t>
  </si>
  <si>
    <t>2.3. Наличие системы автоинфор-</t>
  </si>
  <si>
    <t>мирования потребителей услуг по</t>
  </si>
  <si>
    <t>телефону, предназначенной для</t>
  </si>
  <si>
    <t>доведения до них типовой инфор-</t>
  </si>
  <si>
    <t>мации</t>
  </si>
  <si>
    <t>3. Наличие в сети Интернет сайта</t>
  </si>
  <si>
    <t>зации с возможностью обмена ин-</t>
  </si>
  <si>
    <t>формацией с потребителями услуг</t>
  </si>
  <si>
    <t>посредством электронной почты</t>
  </si>
  <si>
    <t>4. Проведение мероприятий по</t>
  </si>
  <si>
    <t>доведению до сведения потреби-</t>
  </si>
  <si>
    <t>телей услуг необходимой инфор-</t>
  </si>
  <si>
    <t>мации, в том числе путем ее разме-</t>
  </si>
  <si>
    <t>щения в сети Интернет, на бумаж-</t>
  </si>
  <si>
    <t>ных носителях или иными доступ-</t>
  </si>
  <si>
    <t>ными способами</t>
  </si>
  <si>
    <t>(проведение — 1, отсутствие — 0)</t>
  </si>
  <si>
    <t>5. Простота и доступность схемы</t>
  </si>
  <si>
    <t>обжалования потребителями услуг</t>
  </si>
  <si>
    <t>действий должностных лиц терри-</t>
  </si>
  <si>
    <t>ториальной сетевой организации,</t>
  </si>
  <si>
    <t>по критерию</t>
  </si>
  <si>
    <t>5.1. Общее количество обращений</t>
  </si>
  <si>
    <t>обратная</t>
  </si>
  <si>
    <t>потребителей услуг о проведении</t>
  </si>
  <si>
    <t>консультаций по порядку обжало-</t>
  </si>
  <si>
    <t>вания действий (бездействия) тер-</t>
  </si>
  <si>
    <t>риториальной сетевой организации</t>
  </si>
  <si>
    <t>в ходе исполнения своих функций,</t>
  </si>
  <si>
    <t>процентов от общего количества</t>
  </si>
  <si>
    <t>поступивших обращений</t>
  </si>
  <si>
    <t>6. Степень полноты, актуальности</t>
  </si>
  <si>
    <t>и достоверности предоставляемой</t>
  </si>
  <si>
    <t>потребителям услуг информации</t>
  </si>
  <si>
    <t>о деятельности территориальной</t>
  </si>
  <si>
    <t>сетевой организации — всего</t>
  </si>
  <si>
    <t>6.1. Общее количество обращений</t>
  </si>
  <si>
    <t>консультаций по вопросам деятель-</t>
  </si>
  <si>
    <t>ности территориальной сетевой</t>
  </si>
  <si>
    <t>организации, процентов от общего</t>
  </si>
  <si>
    <t>количества поступивших</t>
  </si>
  <si>
    <t>обращений</t>
  </si>
  <si>
    <t>6.2. Количество обращений потре-</t>
  </si>
  <si>
    <t>бителей услуг с указанием на отсут-</t>
  </si>
  <si>
    <t>ствие необходимой информации,</t>
  </si>
  <si>
    <t>которая должна быть раскрыта тер-</t>
  </si>
  <si>
    <t>риториальной сетевой организацией</t>
  </si>
  <si>
    <t>в соответствии с нормативными</t>
  </si>
  <si>
    <t>правовыми актами, процентов от</t>
  </si>
  <si>
    <t>общего количества поступивших</t>
  </si>
  <si>
    <t>7. Итого по индикатору</t>
  </si>
  <si>
    <t>информативности (Ин)</t>
  </si>
  <si>
    <t xml:space="preserve">Генеральный директор </t>
  </si>
  <si>
    <t>Овчинников А.О.</t>
  </si>
  <si>
    <t>Форма 2.2 — Расчет значения индикатора исполнительности</t>
  </si>
  <si>
    <t>Общество с ограниченной ответственностью "Калиновские электрические сети" за 2017 г.</t>
  </si>
  <si>
    <t>Параметр (показатель),</t>
  </si>
  <si>
    <t>1. Соблюдение сроков по процеду-</t>
  </si>
  <si>
    <t>рам взаимодействия с потребите-</t>
  </si>
  <si>
    <t>лями услуг (заявителями) — всего</t>
  </si>
  <si>
    <t>1.1. Среднее время, затраченное</t>
  </si>
  <si>
    <t>зацией на направление проекта</t>
  </si>
  <si>
    <t>договора оказания услуг по пере-</t>
  </si>
  <si>
    <t>даче электрической энергии потре-</t>
  </si>
  <si>
    <t>бителю услуг (заявителю), дней</t>
  </si>
  <si>
    <t>1.2. Среднее время, необходимое</t>
  </si>
  <si>
    <t>для оборудования точки поставки</t>
  </si>
  <si>
    <t>приборами учета с момента пода-</t>
  </si>
  <si>
    <t>чи заявления потребителем услуг:</t>
  </si>
  <si>
    <t>а) для физических лиц, включая ин-</t>
  </si>
  <si>
    <t>дивидуальных предпринимателей,</t>
  </si>
  <si>
    <t>и юридических лиц — субъектов</t>
  </si>
  <si>
    <t>малого и среднего предпринима-</t>
  </si>
  <si>
    <t>тельства, дней</t>
  </si>
  <si>
    <t>б) для остальных потребителей</t>
  </si>
  <si>
    <t>услуг, дней</t>
  </si>
  <si>
    <t>1.3. Количество случаев отказа от</t>
  </si>
  <si>
    <t>заключения и случаев расторжения</t>
  </si>
  <si>
    <t>потребителем услуг договоров ока-</t>
  </si>
  <si>
    <t>зания услуг по передаче электри-</t>
  </si>
  <si>
    <t>ческой энергии, процентов от</t>
  </si>
  <si>
    <t>общего количества заключенных</t>
  </si>
  <si>
    <t>зацией договоров с потребителями</t>
  </si>
  <si>
    <t>услуг (заявителями), кроме</t>
  </si>
  <si>
    <t>физических лиц</t>
  </si>
  <si>
    <t>2. Соблюдение требований норма-</t>
  </si>
  <si>
    <t>тивных правовых актов Российской</t>
  </si>
  <si>
    <t>Федерации по поддержанию</t>
  </si>
  <si>
    <t>качества электрической энергии,</t>
  </si>
  <si>
    <t>2.1. Количество обращений потре-</t>
  </si>
  <si>
    <t>бителей услуг с указанием на не-</t>
  </si>
  <si>
    <t>надлежащее качество электричес-</t>
  </si>
  <si>
    <t>кой энергии, процентов от общего</t>
  </si>
  <si>
    <t>3. Наличие взаимодействия с пот-</t>
  </si>
  <si>
    <t>ребителями услуг при выводе</t>
  </si>
  <si>
    <t>оборудования в ремонт и (или)</t>
  </si>
  <si>
    <t>из эксплуатации</t>
  </si>
  <si>
    <t>3.1. Наличие (отсутствие) установ-</t>
  </si>
  <si>
    <t>ленной процедуры согласования с</t>
  </si>
  <si>
    <t>потребителями услуг графиков вы-</t>
  </si>
  <si>
    <t>вода электросетевого оборудования</t>
  </si>
  <si>
    <t>в ремонт и (или) из эксплуатации</t>
  </si>
  <si>
    <t>3.2. Количество обращений потре-</t>
  </si>
  <si>
    <t>бителей услуг с указанием на</t>
  </si>
  <si>
    <t>несогласие введения предлагаемых</t>
  </si>
  <si>
    <t>зацией графиков вывода электро-</t>
  </si>
  <si>
    <t>сетевого оборудования в ремонт</t>
  </si>
  <si>
    <t>и (или) из эксплуатации, процентов</t>
  </si>
  <si>
    <t>от общего количества поступив-</t>
  </si>
  <si>
    <t>ших обращений, кроме</t>
  </si>
  <si>
    <t>4. Соблюдение требований норма-</t>
  </si>
  <si>
    <t>тивных правовых актов по защите</t>
  </si>
  <si>
    <t>персональных данных потребителей</t>
  </si>
  <si>
    <t>услуг (заявителей), по критерию</t>
  </si>
  <si>
    <t>4.1. Количество обращений потре-</t>
  </si>
  <si>
    <t>бителей услуг (заявителей) с указа-</t>
  </si>
  <si>
    <t>нием на неправомерность исполь-</t>
  </si>
  <si>
    <t>зования персональных данных</t>
  </si>
  <si>
    <t>потребителей услуг (заявителей),</t>
  </si>
  <si>
    <t>5. Итого по индикатору</t>
  </si>
  <si>
    <t>исполнительности</t>
  </si>
  <si>
    <t>Форма 2.3 — Расчет значения индикатора результативности обратной связи</t>
  </si>
  <si>
    <t>(для долгосрочных периодов регулирования, начинающихся с 2014 года и позднее)</t>
  </si>
  <si>
    <t>1. Наличие структурного подразде-</t>
  </si>
  <si>
    <t>ления территориальной сетевой</t>
  </si>
  <si>
    <t>организации по рассмотрению,</t>
  </si>
  <si>
    <t>обработке и принятию мер по обра-</t>
  </si>
  <si>
    <t>щениям потребителей услуг</t>
  </si>
  <si>
    <t>2. Степень удовлетворения</t>
  </si>
  <si>
    <t>2.1. Общее количество обращений</t>
  </si>
  <si>
    <t>потребителей услуг с указанием на</t>
  </si>
  <si>
    <t>ненадлежащее качество услуг по</t>
  </si>
  <si>
    <t>передаче электрической энергии</t>
  </si>
  <si>
    <t>и обслуживание, процентов</t>
  </si>
  <si>
    <t>от общего количества поступивших</t>
  </si>
  <si>
    <t>2.2. Количество принятых мер по</t>
  </si>
  <si>
    <t>результатам рассмотрения обраще-</t>
  </si>
  <si>
    <t>ний потребителей услуг с указанием</t>
  </si>
  <si>
    <t xml:space="preserve">на ненадлежащее качество услуг по </t>
  </si>
  <si>
    <t>и обслуживание, процентов от об-</t>
  </si>
  <si>
    <t>щего количества поступивших</t>
  </si>
  <si>
    <t>2.3. Количество обращений,</t>
  </si>
  <si>
    <t>связанных с неудовлетворенностью</t>
  </si>
  <si>
    <t>принятыми мерами, указанными</t>
  </si>
  <si>
    <t>в п. 2.2 настоящей формы, посту-</t>
  </si>
  <si>
    <t>пивших от потребителей услуг</t>
  </si>
  <si>
    <t>в течение 30 рабочих дней после</t>
  </si>
  <si>
    <t>завершения мероприятий, указан-</t>
  </si>
  <si>
    <t>ных в п. 2.2 настоящей формы,</t>
  </si>
  <si>
    <t>2.4. Количество обращений потре-</t>
  </si>
  <si>
    <t>бителей услуг с указанием на ненад-</t>
  </si>
  <si>
    <t>лежащее качество услуг, оказывае-</t>
  </si>
  <si>
    <t>мых территориальной сетевой орга-</t>
  </si>
  <si>
    <t>низацией, поступивших в соответст-</t>
  </si>
  <si>
    <t>вующий контролирующий орган</t>
  </si>
  <si>
    <t>исполнительной власти, процентов</t>
  </si>
  <si>
    <t>2.5. Количество отзывов и предло-</t>
  </si>
  <si>
    <t>жений по вопросам деятельности</t>
  </si>
  <si>
    <t>территориальной сетевой организа-</t>
  </si>
  <si>
    <t>ции, поступивших через обратную</t>
  </si>
  <si>
    <t>связь, процентов от общего коли-</t>
  </si>
  <si>
    <t>чества поступивших обращений</t>
  </si>
  <si>
    <t>2.6. Количество реализованных</t>
  </si>
  <si>
    <t>изменений в деятельности органи-</t>
  </si>
  <si>
    <t>зации, направленных на повышение</t>
  </si>
  <si>
    <t>качества обслуживания потребите-</t>
  </si>
  <si>
    <t>лей услуг, шт.</t>
  </si>
  <si>
    <t>3. Оперативность реагирования на</t>
  </si>
  <si>
    <t>обращения потребителей услуг —</t>
  </si>
  <si>
    <t>всего</t>
  </si>
  <si>
    <t>3.1. Средняя продолжительность</t>
  </si>
  <si>
    <t>времени принятия мер по результа-</t>
  </si>
  <si>
    <t>там обращения потребителя услуг,</t>
  </si>
  <si>
    <t>дней</t>
  </si>
  <si>
    <t>3.2. Взаимодействие территориаль-</t>
  </si>
  <si>
    <t>ной сетевой организации с потреби-</t>
  </si>
  <si>
    <t>телями услуг с целью получения</t>
  </si>
  <si>
    <t>информации о качестве обслужива-</t>
  </si>
  <si>
    <t>ния, реализованное посредством:</t>
  </si>
  <si>
    <t>а) письменных опросов, шт. на</t>
  </si>
  <si>
    <t>1000 потребителей услуг</t>
  </si>
  <si>
    <t>б) электронной связи через сеть</t>
  </si>
  <si>
    <t>Интернет, шт. на 1000 потребите-</t>
  </si>
  <si>
    <t>лей услуг</t>
  </si>
  <si>
    <t>в) системы автоинформирования,</t>
  </si>
  <si>
    <r>
      <t>шт. на 1000 потребителей услуг</t>
    </r>
    <r>
      <rPr>
        <vertAlign val="superscript"/>
        <sz val="10"/>
        <rFont val="Times New Roman"/>
        <family val="1"/>
        <charset val="204"/>
      </rPr>
      <t>1</t>
    </r>
  </si>
  <si>
    <t>4. Индивидуальность подхода</t>
  </si>
  <si>
    <t>к потребителям услуг льготных</t>
  </si>
  <si>
    <t>категорий, по критерию</t>
  </si>
  <si>
    <t>бителей услуг льготных категорий</t>
  </si>
  <si>
    <t>с указанием на неудовлетворитель-</t>
  </si>
  <si>
    <t>ность качества их обслуживания,</t>
  </si>
  <si>
    <t>шт. на 1000 потребителей услуг</t>
  </si>
  <si>
    <t>5. Оперативность возмещения</t>
  </si>
  <si>
    <t>убытков потребителям услуг при</t>
  </si>
  <si>
    <t>несоблюдении территориальной</t>
  </si>
  <si>
    <t>сетевой организацией обязательств,</t>
  </si>
  <si>
    <t>предусмотренных нормативными</t>
  </si>
  <si>
    <t>правовыми актами и договорами</t>
  </si>
  <si>
    <t>5.1. Средняя продолжительность</t>
  </si>
  <si>
    <t>времени на принятие террито-</t>
  </si>
  <si>
    <t>риальной сетевой организацией мер</t>
  </si>
  <si>
    <t>по возмещению потребителю услуг</t>
  </si>
  <si>
    <t>убытков, месяцев</t>
  </si>
  <si>
    <t>5.2. Доля потребителей услуг,</t>
  </si>
  <si>
    <t>получивших возмещение убытков,</t>
  </si>
  <si>
    <t>возникших в результате неисполне-</t>
  </si>
  <si>
    <t>ния (ненадлежащего исполнения)</t>
  </si>
  <si>
    <t>цией своих обязательств, от числа</t>
  </si>
  <si>
    <t>потребителей, в пользу которых</t>
  </si>
  <si>
    <t>было вынесено судебное решение,</t>
  </si>
  <si>
    <t>или возмещение было произведено</t>
  </si>
  <si>
    <t>во внесудебном порядке,</t>
  </si>
  <si>
    <t>процентов</t>
  </si>
  <si>
    <t>6. Итого по индикатору</t>
  </si>
  <si>
    <t>результативность обратной связи</t>
  </si>
  <si>
    <r>
      <t>1</t>
    </r>
    <r>
      <rPr>
        <sz val="8"/>
        <rFont val="Times New Roman"/>
        <family val="1"/>
        <charset val="204"/>
      </rPr>
      <t xml:space="preserve"> Расчет производится при наличии в территориальной сетевой организации Системы автоинформирования (голосовая, CMC и другим способом).</t>
    </r>
  </si>
  <si>
    <t>Приложение №3</t>
  </si>
  <si>
    <r>
      <rPr>
        <b/>
        <sz val="11"/>
        <color rgb="FF242424"/>
        <rFont val="Times New Roman"/>
        <family val="1"/>
        <charset val="204"/>
      </rPr>
      <t xml:space="preserve">Форма 3.1 - Отчетные данные для расчета значения показателя качества рассмотрения заявок на технологическое присоединение к сети в период  </t>
    </r>
    <r>
      <rPr>
        <b/>
        <u/>
        <sz val="11"/>
        <color rgb="FF242424"/>
        <rFont val="Times New Roman"/>
        <family val="1"/>
        <charset val="204"/>
      </rPr>
      <t>2017г</t>
    </r>
    <r>
      <rPr>
        <u/>
        <sz val="11"/>
        <color rgb="FF242424"/>
        <rFont val="Times New Roman"/>
        <family val="1"/>
        <charset val="204"/>
      </rPr>
      <t>.</t>
    </r>
  </si>
  <si>
    <t xml:space="preserve"> ООО "Калиновские электрические сети"</t>
  </si>
  <si>
    <t>Показатель</t>
  </si>
  <si>
    <t>Число, шт.</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</si>
  <si>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шт. ( N заяв _тпр)</t>
  </si>
  <si>
    <t>Число заявок на технологическое присоединение к сети, поданных в соответствии с требованиями нормативных правовых актов,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 шт. (N нс заяв_ тпр)</t>
  </si>
  <si>
    <t>Показатель качества рассмотрения заявок на технологическое присоединение к сети ( П заяв _тпр)</t>
  </si>
  <si>
    <t xml:space="preserve">Генеральный директор ООО "КЭС" </t>
  </si>
  <si>
    <t>Расчет:</t>
  </si>
  <si>
    <t>П заяв _тпр = N заяв _тпр /max (1, N заяв _тпр-N нс заяв_ тпр)</t>
  </si>
  <si>
    <t>П заяв _тпр = 205/(205-0)=1</t>
  </si>
  <si>
    <r>
      <t>Форма 3.2 -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t>
    </r>
    <r>
      <rPr>
        <b/>
        <u/>
        <sz val="11"/>
        <color rgb="FF242424"/>
        <rFont val="Times New Roman"/>
        <family val="1"/>
        <charset val="204"/>
      </rPr>
      <t xml:space="preserve"> 2017г.</t>
    </r>
  </si>
  <si>
    <t xml:space="preserve">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шт. (N сд_тпр ) </t>
  </si>
  <si>
    <t>Число договоров об осуществлении технологического присоединения заявителей к сети, исполненных в соответствующем расчетном периоде, по которым имеется подписанный сторонами акт о технологическом присоединении, по которым произошло нарушение установленных сроков технологического присоединения, шт. ((N нс сд_тпр  )</t>
  </si>
  <si>
    <t>Показатель качества исполнения договоров об осуществлении технологического присоединения заявителей к сети (Пнс _тпр)</t>
  </si>
  <si>
    <t>П нс _тпр = N сд _тпр /max (1, N сд _тпр - N нс сд_ тпр)</t>
  </si>
  <si>
    <t>П нс _тпр = 183/(183-0)= 1</t>
  </si>
  <si>
    <r>
      <t>Форма 3.3 -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в период</t>
    </r>
    <r>
      <rPr>
        <b/>
        <u/>
        <sz val="11"/>
        <color rgb="FF242424"/>
        <rFont val="Times New Roman"/>
        <family val="1"/>
        <charset val="204"/>
      </rPr>
      <t xml:space="preserve">  2017г.</t>
    </r>
  </si>
  <si>
    <t>Число вступивших в законную силу решений антимонопольного органа и (или)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 шт. (Nн_тпр)</t>
  </si>
  <si>
    <t>Общее число заявок на технологическое присоединение к сети, поданных заявителями в соответствующий расчетный период, десятки шт. без округления (Nочз_тпр)</t>
  </si>
  <si>
    <t>Показатель соблюдения антимонопольного законодательства при технологическом присоединении заявителей к электрическим сетям сетевой организации (Пнпа_тпр)</t>
  </si>
  <si>
    <t>П нпа_тпр = N очз _тпр /max (1, N очз_тпр - N н_ тпр)</t>
  </si>
  <si>
    <t>П нпа_тпр = 20,5/(20,5-0)=1</t>
  </si>
  <si>
    <t>от 29 ноября 2016г. № 1256</t>
  </si>
  <si>
    <t>Форма 4.1 — Показатели 
уровня надежности и уровня качества оказываемых услуг сетевой организации</t>
  </si>
  <si>
    <t>№ формулы</t>
  </si>
  <si>
    <t>методических указаний</t>
  </si>
  <si>
    <t>Показатель средней продолжительности</t>
  </si>
  <si>
    <t>прекращений передачи электрической</t>
  </si>
  <si>
    <r>
      <t>энергии (П</t>
    </r>
    <r>
      <rPr>
        <vertAlign val="subscript"/>
        <sz val="12"/>
        <rFont val="Times New Roman"/>
        <family val="1"/>
        <charset val="204"/>
      </rPr>
      <t>п</t>
    </r>
    <r>
      <rPr>
        <sz val="12"/>
        <rFont val="Times New Roman"/>
        <family val="1"/>
        <charset val="204"/>
      </rPr>
      <t>)</t>
    </r>
  </si>
  <si>
    <t xml:space="preserve">Объем недоотпущенной электрической энергии </t>
  </si>
  <si>
    <t>4</t>
  </si>
  <si>
    <t>для организации по управлению единой национальной (общероссийской) электрической сетью</t>
  </si>
  <si>
    <t>(Пens)</t>
  </si>
  <si>
    <t>Показатель средней продолжительности прекращений передачи электрической энергии на точку поставки (Пsaidi)</t>
  </si>
  <si>
    <t>2</t>
  </si>
  <si>
    <t>Показатель средней частоты прекращений передачи электрической энергии на точку поставки (Пsaifi)</t>
  </si>
  <si>
    <t>3</t>
  </si>
  <si>
    <t>Показатель уровня качества осуществляемого</t>
  </si>
  <si>
    <r>
      <rPr>
        <b/>
        <sz val="12"/>
        <rFont val="Times New Roman"/>
        <family val="1"/>
        <charset val="204"/>
      </rPr>
      <t>7</t>
    </r>
    <r>
      <rPr>
        <sz val="12"/>
        <rFont val="Times New Roman"/>
        <family val="1"/>
        <charset val="204"/>
      </rPr>
      <t xml:space="preserve"> или </t>
    </r>
    <r>
      <rPr>
        <strike/>
        <sz val="12"/>
        <rFont val="Times New Roman"/>
        <family val="1"/>
        <charset val="204"/>
      </rPr>
      <t>12</t>
    </r>
  </si>
  <si>
    <r>
      <t>технологического присоединения, П</t>
    </r>
    <r>
      <rPr>
        <vertAlign val="subscript"/>
        <sz val="12"/>
        <rFont val="Times New Roman"/>
        <family val="1"/>
        <charset val="204"/>
      </rPr>
      <t>тпр</t>
    </r>
  </si>
  <si>
    <t>Показатель уровня качества обслуживания</t>
  </si>
  <si>
    <t>11</t>
  </si>
  <si>
    <t>потребителей услуг территориальными</t>
  </si>
  <si>
    <r>
      <t>сетевыми организациями, П</t>
    </r>
    <r>
      <rPr>
        <vertAlign val="subscript"/>
        <sz val="12"/>
        <rFont val="Times New Roman"/>
        <family val="1"/>
        <charset val="204"/>
      </rPr>
      <t>тсо</t>
    </r>
  </si>
  <si>
    <r>
      <t>Плановое значение показателя П</t>
    </r>
    <r>
      <rPr>
        <vertAlign val="subscript"/>
        <sz val="12"/>
        <rFont val="Times New Roman"/>
        <family val="1"/>
        <charset val="204"/>
      </rPr>
      <t>п</t>
    </r>
    <r>
      <rPr>
        <sz val="12"/>
        <rFont val="Times New Roman"/>
        <family val="1"/>
        <charset val="204"/>
      </rPr>
      <t>, П</t>
    </r>
    <r>
      <rPr>
        <vertAlign val="subscript"/>
        <sz val="12"/>
        <rFont val="Times New Roman"/>
        <family val="1"/>
        <charset val="204"/>
      </rPr>
      <t>п</t>
    </r>
    <r>
      <rPr>
        <vertAlign val="superscript"/>
        <sz val="12"/>
        <rFont val="Times New Roman"/>
        <family val="1"/>
        <charset val="204"/>
      </rPr>
      <t>пл</t>
    </r>
  </si>
  <si>
    <t>Пункт 4.1 методических указаний</t>
  </si>
  <si>
    <r>
      <t>Плановое значение показателя П</t>
    </r>
    <r>
      <rPr>
        <vertAlign val="subscript"/>
        <sz val="12"/>
        <rFont val="Times New Roman"/>
        <family val="1"/>
        <charset val="204"/>
      </rPr>
      <t>тпр</t>
    </r>
    <r>
      <rPr>
        <sz val="12"/>
        <rFont val="Times New Roman"/>
        <family val="1"/>
        <charset val="204"/>
      </rPr>
      <t>, П</t>
    </r>
    <r>
      <rPr>
        <vertAlign val="superscript"/>
        <sz val="12"/>
        <rFont val="Times New Roman"/>
        <family val="1"/>
        <charset val="204"/>
      </rPr>
      <t>пл</t>
    </r>
    <r>
      <rPr>
        <vertAlign val="subscript"/>
        <sz val="12"/>
        <rFont val="Times New Roman"/>
        <family val="1"/>
        <charset val="204"/>
      </rPr>
      <t>тпр</t>
    </r>
  </si>
  <si>
    <r>
      <t>Плановое значение показателя П</t>
    </r>
    <r>
      <rPr>
        <vertAlign val="subscript"/>
        <sz val="12"/>
        <rFont val="Times New Roman"/>
        <family val="1"/>
        <charset val="204"/>
      </rPr>
      <t>тсо</t>
    </r>
    <r>
      <rPr>
        <sz val="12"/>
        <rFont val="Times New Roman"/>
        <family val="1"/>
        <charset val="204"/>
      </rPr>
      <t>, П</t>
    </r>
    <r>
      <rPr>
        <vertAlign val="superscript"/>
        <sz val="12"/>
        <rFont val="Times New Roman"/>
        <family val="1"/>
        <charset val="204"/>
      </rPr>
      <t xml:space="preserve">пл </t>
    </r>
    <r>
      <rPr>
        <vertAlign val="subscript"/>
        <sz val="12"/>
        <rFont val="Times New Roman"/>
        <family val="1"/>
        <charset val="204"/>
      </rPr>
      <t>тсо</t>
    </r>
  </si>
  <si>
    <t>Плановое значение показателя Пens, Пплens</t>
  </si>
  <si>
    <t>Плановое значение показателя Пsaidi, Пплsaidi</t>
  </si>
  <si>
    <t>Пункт 4.2 методических указаний</t>
  </si>
  <si>
    <t>для ДПР, начинающихся с 2018 года и позднее</t>
  </si>
  <si>
    <t>Плановое значение показателя Пsaifi, Пплsaifi</t>
  </si>
  <si>
    <t>Оценка достижения показателя уровня</t>
  </si>
  <si>
    <t>п. 5
методических указаний</t>
  </si>
  <si>
    <r>
      <t>надежности оказываемых услуг, К</t>
    </r>
    <r>
      <rPr>
        <vertAlign val="subscript"/>
        <sz val="12"/>
        <rFont val="Times New Roman"/>
        <family val="1"/>
        <charset val="204"/>
      </rPr>
      <t>над</t>
    </r>
  </si>
  <si>
    <t xml:space="preserve">для ДПР, начинающихся с 2018 года </t>
  </si>
  <si>
    <r>
      <t>надежности оказываемых услуг, К</t>
    </r>
    <r>
      <rPr>
        <vertAlign val="subscript"/>
        <sz val="12"/>
        <rFont val="Times New Roman"/>
        <family val="1"/>
        <charset val="204"/>
      </rPr>
      <t>над 1</t>
    </r>
  </si>
  <si>
    <r>
      <t>надежности оказываемых услуг, К</t>
    </r>
    <r>
      <rPr>
        <vertAlign val="subscript"/>
        <sz val="12"/>
        <rFont val="Times New Roman"/>
        <family val="1"/>
        <charset val="204"/>
      </rPr>
      <t>над 2</t>
    </r>
  </si>
  <si>
    <t xml:space="preserve">Пункт 5 методических указаний
</t>
  </si>
  <si>
    <r>
      <t>качества оказываемых услуг, К</t>
    </r>
    <r>
      <rPr>
        <vertAlign val="subscript"/>
        <sz val="12"/>
        <rFont val="Times New Roman"/>
        <family val="1"/>
        <charset val="204"/>
      </rPr>
      <t>кач</t>
    </r>
  </si>
  <si>
    <t>(организации по управлению единой</t>
  </si>
  <si>
    <t>национальной (общероссийской)</t>
  </si>
  <si>
    <t>электрической сетью)</t>
  </si>
  <si>
    <r>
      <t>качества оказываемых услуг, К</t>
    </r>
    <r>
      <rPr>
        <vertAlign val="subscript"/>
        <sz val="12"/>
        <rFont val="Times New Roman"/>
        <family val="1"/>
        <charset val="204"/>
      </rPr>
      <t>кач1</t>
    </r>
  </si>
  <si>
    <t>(для территориальной сетевой организации)</t>
  </si>
  <si>
    <t>Оценка достижения показателя уровня качества оказываемых услуг, Ккач2 (для территориальной сетевой организации)</t>
  </si>
  <si>
    <t>Пункт 5 методических указаний</t>
  </si>
  <si>
    <t>Пункт 5
методических указаний</t>
  </si>
  <si>
    <r>
      <t>качества оказываемых услуг, К</t>
    </r>
    <r>
      <rPr>
        <vertAlign val="subscript"/>
        <sz val="12"/>
        <rFont val="Times New Roman"/>
        <family val="1"/>
        <charset val="204"/>
      </rPr>
      <t>кач3</t>
    </r>
  </si>
  <si>
    <t>П тпр =0,4*П заяв_тпр+0,4*П нс_тпр+0,2*П нпа_тпр</t>
  </si>
  <si>
    <t>Птпр=0,4*1+0,4*1+0,2*1=1</t>
  </si>
  <si>
    <t xml:space="preserve"> В последующие долгосрочные периоды регулирования коэффициент снижается в случае достижения показателей на 1%,  для ТСО до 25%. Долгосрочный период регулирования (2015-2019гг). Коэффициент в 2015г. был (30-1)= 29%, в 2016г  =(29-1)=28%, в 2017г=(28-1)=27%</t>
  </si>
  <si>
    <t xml:space="preserve">1*(1-27%)=0,73   </t>
  </si>
  <si>
    <t xml:space="preserve">1*(1+27%)=1,27   </t>
  </si>
  <si>
    <r>
      <t>0,73&lt; 1 &lt; 1,27, следовательно плановое значение уровня качества по тех.пр. считается</t>
    </r>
    <r>
      <rPr>
        <b/>
        <sz val="9"/>
        <rFont val="Arial Cyr"/>
        <charset val="204"/>
      </rPr>
      <t xml:space="preserve"> достигнутым </t>
    </r>
    <r>
      <rPr>
        <sz val="9"/>
        <rFont val="Arial Cyr"/>
        <charset val="204"/>
      </rPr>
      <t>(Птпр)</t>
    </r>
  </si>
  <si>
    <t>П тсо= 0,1*Ин+0,7*Ис+0,2*Рс= 0,1*1,917 + 0,7*0,425 + 0,2*2= 0,1917+0,2975+0,4 =0,8892</t>
  </si>
  <si>
    <t>Плановое значение показателя уровня качества на 2017г. =0,9390 ( Птсо план)</t>
  </si>
  <si>
    <t>0,9390*0,73=</t>
  </si>
  <si>
    <t>0,9390*1,27=</t>
  </si>
  <si>
    <r>
      <t xml:space="preserve">0,6855&lt;0,8892&lt;1,1925, следовательно плановое значение уровня качества  считается </t>
    </r>
    <r>
      <rPr>
        <b/>
        <sz val="9"/>
        <rFont val="Arial Cyr"/>
        <charset val="204"/>
      </rPr>
      <t>достигнутым</t>
    </r>
    <r>
      <rPr>
        <sz val="9"/>
        <rFont val="Arial Cyr"/>
        <charset val="204"/>
      </rPr>
      <t xml:space="preserve"> (Птсо)</t>
    </r>
  </si>
  <si>
    <t>Плановое значение показателя уровня надежности на 2017г. =0,171045</t>
  </si>
  <si>
    <r>
      <t xml:space="preserve">0,171045*0,73=0,12486, 0,0095&lt;0,12486, следовательно, плановый показатель уровня надежности на 2017г. </t>
    </r>
    <r>
      <rPr>
        <b/>
        <sz val="9"/>
        <rFont val="Arial Cyr"/>
        <charset val="204"/>
      </rPr>
      <t>достигут  со значительным улучшением</t>
    </r>
    <r>
      <rPr>
        <sz val="9"/>
        <rFont val="Arial Cyr"/>
        <charset val="204"/>
      </rPr>
      <t>, Кнад =1</t>
    </r>
  </si>
  <si>
    <t xml:space="preserve">Ккач1=0, т.к. плановое значение Птпр достигнуто,  </t>
  </si>
  <si>
    <t>Ккач 2 =0, т.к. плановое значение Птсо достигнуто.</t>
  </si>
  <si>
    <t>Форма 4.2 — Расчет обобщенного показателя уровня надежности и качества оказываемых услуг</t>
  </si>
  <si>
    <t>методических</t>
  </si>
  <si>
    <t>указаний</t>
  </si>
  <si>
    <t>1. Оценка достижения показателя уровня надежности оказываемых услуг, Кнад</t>
  </si>
  <si>
    <t>пункт 5</t>
  </si>
  <si>
    <t>2. Оценка достижения показателя уровня надежности оказываемых услуг, Кнад 2</t>
  </si>
  <si>
    <t>Для территориальной сетевой организации, ДПР которой начался с 2018г.</t>
  </si>
  <si>
    <t>3. Оценка достижения показателя уровня надежности оказываемых услуг, Кнад 3</t>
  </si>
  <si>
    <t>4.   Оценка достижения показателя уровня качества оказываемых услуг, Ккач</t>
  </si>
  <si>
    <t>5.Оценка достижения показателя уровнякачества оказываемых услуг, Ккач1</t>
  </si>
  <si>
    <t>6. Оценка достижения показателя уровня качества оказываемых услуг, Ккач2</t>
  </si>
  <si>
    <t>7. Оценка достижения показателя уровня качества оказываемых услуг, Ккач 3</t>
  </si>
  <si>
    <t>8. Обобщенный показатель уровня</t>
  </si>
  <si>
    <t>надежности и качества оказы-</t>
  </si>
  <si>
    <r>
      <t>ваемых услуг, К</t>
    </r>
    <r>
      <rPr>
        <vertAlign val="subscript"/>
        <sz val="12"/>
        <rFont val="Times New Roman"/>
        <family val="1"/>
        <charset val="204"/>
      </rPr>
      <t>об</t>
    </r>
  </si>
  <si>
    <t>Коэффициент значимости</t>
  </si>
  <si>
    <t>Для территориальной сетевой организации: альфа = 0,65</t>
  </si>
  <si>
    <t>показателя уровня надежности</t>
  </si>
  <si>
    <t>оказываемых услуг, альфа</t>
  </si>
  <si>
    <t>Для территориальной сетевой организации</t>
  </si>
  <si>
    <t>показателя уровня качества</t>
  </si>
  <si>
    <t>бета1=0,25</t>
  </si>
  <si>
    <t>оказываемых услуг, бета1</t>
  </si>
  <si>
    <t>бета2=0,1</t>
  </si>
  <si>
    <t>оказываемых услуг, бета2</t>
  </si>
  <si>
    <t>Овчинников А.О</t>
  </si>
  <si>
    <t>Коб=0,65* Кнад+0,25*Ккач1+0,1*Ккач2=0,65</t>
  </si>
  <si>
    <t>Коб=0,65*1+0,25*0+0,1*0=0,65</t>
  </si>
  <si>
    <t>Приложение №8 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к Приказу Минэнерго России  от 29.11.2016г. №1256</t>
  </si>
  <si>
    <t>Форма 8.1 - Журнал учёта данных первичной информации по всем прекращениям передачи электрической энергии, произошедших на объектах электросетевых организаций  за 2017 год</t>
  </si>
  <si>
    <t>наименование электросетевой организации</t>
  </si>
  <si>
    <t>Данные о факте прекращения передачи электрической энергии</t>
  </si>
  <si>
    <t>Данные о масштабе прекращения передачи электрической энергии в сетевой организации</t>
  </si>
  <si>
    <t>Перечень смежных сетевых организаций, затронутых прекращением передачи электрической энергии</t>
  </si>
  <si>
    <t>Данные о причинах прекращения передачи электрической энергии и их расследовании</t>
  </si>
  <si>
    <t>Учет в  показателях надежности, в т.ч. индикативных показателях наджености (0 - нет, 1 - да)</t>
  </si>
  <si>
    <t>Номер прекращения передачи электрической энергии / Номер итоговой строки</t>
  </si>
  <si>
    <t xml:space="preserve">Наименование структурной единицы сетевой организации </t>
  </si>
  <si>
    <t>Вид объекта: КЛ, ВЛ, ПС, ТП, РП, КВЛ</t>
  </si>
  <si>
    <t xml:space="preserve">Диспетчерское наименование объекта электросетевого хозяйства сетевой организации, в результате отключения которой произошло прекращение передачи электроэнергии потребителям услуг </t>
  </si>
  <si>
    <t>Высший класс напряжения отключенного оборудования сетевой организации, кВ</t>
  </si>
  <si>
    <t>Время и дата начала прекращения передачи электрической энергии (часы, минуты, ГГГГ.ММ.ДД)</t>
  </si>
  <si>
    <t>Время и дата восстановления режима потребления электрической энергии потребителей услуг (часы, минуты, ГГГГ.ММ.ДД)</t>
  </si>
  <si>
    <t>Вид прекращения передачи электроэнергии (П, А, В, В1)</t>
  </si>
  <si>
    <t>Продолжительность прекращения передачи электрической энергии, час</t>
  </si>
  <si>
    <t>Перечень объектов электросетевого хозяйства, отключение которых приивело к прекращению передачи электрической энергии потребителям услуг (ПС, ТП, РП, ВЛ, КЛ, КВЛ)</t>
  </si>
  <si>
    <t>Перечень потребителей 1-й и 2-й категорий надежности, в отношении которых произошло полное ограничение режима потребления электрической энергии</t>
  </si>
  <si>
    <t>Перечень потребителей 1-й и 2-й категорий надежности, в отношении которых произошло частичное ограничение режима потребления электрической энергии</t>
  </si>
  <si>
    <t>Количество точек поставки потребителей услуг сетевой организации, в отношении которых произошел перерыв электроснабжения, шт., в том числе:</t>
  </si>
  <si>
    <t>Суммарный объем фактической нагрузки (мощности) на присоединениях потребителей услуг, по которым произошло прекращение передачи электрической энергии на момент возникновения такого события, кВт</t>
  </si>
  <si>
    <t>ВСЕГО</t>
  </si>
  <si>
    <t>в разделении категорий надежности потребителей электрической энергии</t>
  </si>
  <si>
    <t>в разделении уровней напряжения ЭПУ потребителя электрической энергии</t>
  </si>
  <si>
    <t>Смежные сетевые организации и производители электрической энергии</t>
  </si>
  <si>
    <t>Номер и дата акта расследования технологического нарушения, записи в оперативном журнале</t>
  </si>
  <si>
    <t>Код организационной причины аварии</t>
  </si>
  <si>
    <t>Код технической причины повреждения оборудования</t>
  </si>
  <si>
    <t>1-я категория надежности</t>
  </si>
  <si>
    <t>2-я категория надежности</t>
  </si>
  <si>
    <t>3-я категория надежности</t>
  </si>
  <si>
    <t>ВН (110 кВ и выше)</t>
  </si>
  <si>
    <t>СН1 (35 кВ)</t>
  </si>
  <si>
    <t>СН2 (6-20 кВ)</t>
  </si>
  <si>
    <t>НН (0,22- 1 кВ)</t>
  </si>
  <si>
    <t>ТП</t>
  </si>
  <si>
    <t>фидер на ТП-143 от ТП-265</t>
  </si>
  <si>
    <t>10,30 2017.01.13</t>
  </si>
  <si>
    <t>14,00 2017.01.13</t>
  </si>
  <si>
    <t>П</t>
  </si>
  <si>
    <t>ТП 10 кВ фидер на ТП-143 от ТП-265</t>
  </si>
  <si>
    <t>КТП-198, РУ-0,4кВ</t>
  </si>
  <si>
    <t>12,30 2017.01.27</t>
  </si>
  <si>
    <t>14,20 2017.01.27</t>
  </si>
  <si>
    <t>ТП 0,4 кВ ( Все ЛЭП ТП)</t>
  </si>
  <si>
    <t>ф. на КТП-256 от ТП-345</t>
  </si>
  <si>
    <t>10,25 2017.01.30</t>
  </si>
  <si>
    <t>12,25 2017.01.30</t>
  </si>
  <si>
    <t>ТП 10 кВ фидер на КТП-256 от ТП-345</t>
  </si>
  <si>
    <t>КТП-541</t>
  </si>
  <si>
    <t>11,30 2017.02.01</t>
  </si>
  <si>
    <t>13,07 2017.02.01</t>
  </si>
  <si>
    <t>ТП 0.4 кВ ВЛ</t>
  </si>
  <si>
    <t>10,15 2017.02.02</t>
  </si>
  <si>
    <t>13,28 2017.02.02</t>
  </si>
  <si>
    <t>ТП 10 кВ ф. на КТП-256 от ТП-345</t>
  </si>
  <si>
    <t>ф. Петровский от ТП-139</t>
  </si>
  <si>
    <t>10,52 2017.02.06</t>
  </si>
  <si>
    <t>12,26 2017.02.06</t>
  </si>
  <si>
    <t>ТП 10 кВ Ф. Петровский от ТП-139</t>
  </si>
  <si>
    <t>ТП-6, РУ-10кВ, яч. на Т-1</t>
  </si>
  <si>
    <t>12,02 2017.02.08</t>
  </si>
  <si>
    <t>12,54 2017.02.08</t>
  </si>
  <si>
    <t>В1</t>
  </si>
  <si>
    <t>КЛ 10 кВ КЛ 10кВ</t>
  </si>
  <si>
    <t xml:space="preserve">1 от 08.02.2017 </t>
  </si>
  <si>
    <t>КТП-198</t>
  </si>
  <si>
    <t>11,00 2017.02.09</t>
  </si>
  <si>
    <t>15,01 2017.02.09</t>
  </si>
  <si>
    <t>ТП 0.4 кВ( Все ЛЭП ТП)</t>
  </si>
  <si>
    <t>КТП-323</t>
  </si>
  <si>
    <t>12,36 2017.02.10</t>
  </si>
  <si>
    <t>15,03 2017.02.10</t>
  </si>
  <si>
    <t>ВЛ 0.4 кВ ВЛ 0,4кВ</t>
  </si>
  <si>
    <t>ТП-241</t>
  </si>
  <si>
    <t>12,05 2017.02.28</t>
  </si>
  <si>
    <t>13,17 2017.02.28</t>
  </si>
  <si>
    <t>ТП 0.4 кВ РУ-0,4кВ</t>
  </si>
  <si>
    <t>КТП-323, РУ-0,4кВ</t>
  </si>
  <si>
    <t>11,05 2017.03.01</t>
  </si>
  <si>
    <t>14,35 2017.03.01</t>
  </si>
  <si>
    <t>КТП-508, ф.1,3</t>
  </si>
  <si>
    <t>11,22 2017.03.09</t>
  </si>
  <si>
    <t>16,13 2017.03.09</t>
  </si>
  <si>
    <t>ТП 10 кВ ф.1,3 от КТП-508</t>
  </si>
  <si>
    <t>КТП-469</t>
  </si>
  <si>
    <t>10,08 2017.03.10</t>
  </si>
  <si>
    <t>11,20 2017.03.10</t>
  </si>
  <si>
    <t>ТП 10 кВ РУ 10кВ</t>
  </si>
  <si>
    <t>ТП-201</t>
  </si>
  <si>
    <t>10,52 2017.03.14</t>
  </si>
  <si>
    <t>14,03 2017.03.14</t>
  </si>
  <si>
    <t>ТП 10 кВ РУ 10кВ, РУ 0,4 кВ</t>
  </si>
  <si>
    <t>11,26 2017.03.17</t>
  </si>
  <si>
    <t>12,20 2017.03.17</t>
  </si>
  <si>
    <t>ТП 0.4 кВ РУ 0,4кВ</t>
  </si>
  <si>
    <t>КТП-549, КРН-30</t>
  </si>
  <si>
    <t>10,14 2017.03.22</t>
  </si>
  <si>
    <t>11,23 2017.03.22</t>
  </si>
  <si>
    <t>ТП-10кВ КРН-30</t>
  </si>
  <si>
    <t>11,06 2017.03.27</t>
  </si>
  <si>
    <t>11,15 2017.03.27</t>
  </si>
  <si>
    <t>10,32 2017.03.29</t>
  </si>
  <si>
    <t>12,22 2017.03.29</t>
  </si>
  <si>
    <t>МТП-374</t>
  </si>
  <si>
    <t>11,22 2017.04.06</t>
  </si>
  <si>
    <t>14,15 2017.04.06</t>
  </si>
  <si>
    <t>КТП-272</t>
  </si>
  <si>
    <t>10,15 2017.04.21</t>
  </si>
  <si>
    <t>13,30 2017.04.21</t>
  </si>
  <si>
    <t>ВЛ 0.4 кВ ф.1 (оп.7-9)</t>
  </si>
  <si>
    <t>ВЛ-10кВ ф.10 с ПС-658 (КТП-508)</t>
  </si>
  <si>
    <t>12,08 2017.05.10</t>
  </si>
  <si>
    <t>13,49 2017.05.10</t>
  </si>
  <si>
    <t>ТП 10 кВ ВЛ 10кВ ф.10 с ПС-658</t>
  </si>
  <si>
    <t>09,40 2017.05.30</t>
  </si>
  <si>
    <t>10,56 2017.05.30</t>
  </si>
  <si>
    <t>ТП 0,4 кВ (Все ЛЭП ТП)</t>
  </si>
  <si>
    <t>10,33 2017.06.02</t>
  </si>
  <si>
    <t>15,00 2017.06.02</t>
  </si>
  <si>
    <t>ТП 0.4 кВ все ЛЭП ТП(Все ЛЭП ТП)</t>
  </si>
  <si>
    <t>17,54 2017.06.02</t>
  </si>
  <si>
    <t>18,45 2017.06.02</t>
  </si>
  <si>
    <t>ТП 10 кВ ф.на КТП-256 от ТП-345</t>
  </si>
  <si>
    <t>2 2017-06-02</t>
  </si>
  <si>
    <t>ТП-1, ф. на торговые павильоны</t>
  </si>
  <si>
    <t>15,18 2017.06.13</t>
  </si>
  <si>
    <t>16,24 2017.06.13</t>
  </si>
  <si>
    <t>ТП 0.4 кВ ф. на торговые павильоны</t>
  </si>
  <si>
    <t>3 2017-06-13</t>
  </si>
  <si>
    <t>ВЛ</t>
  </si>
  <si>
    <t>ВЛ-0,4кВ (ф.7 ТП-179 РУ-0,4кВ)</t>
  </si>
  <si>
    <t>15,54 2017.07.03</t>
  </si>
  <si>
    <t>17,40 2017.07.03</t>
  </si>
  <si>
    <t>ВЛ 0.4 кВ ф.7 ТП-179 РУ-0,4кВ</t>
  </si>
  <si>
    <t xml:space="preserve">4 от 03.07.2017 </t>
  </si>
  <si>
    <t>11,40 2017.07.26</t>
  </si>
  <si>
    <t>12,40 2017.07.26</t>
  </si>
  <si>
    <t>ТП 10 кВ( Все ЛЭП ТП)</t>
  </si>
  <si>
    <t>КЛ</t>
  </si>
  <si>
    <t>ф.15 от ПС-400 до РТП-1 (КЛ-10кВ)</t>
  </si>
  <si>
    <t>04,27 2017.08.02</t>
  </si>
  <si>
    <t>06,25 2017.08.02</t>
  </si>
  <si>
    <t>ТП 10 кВ РТП-2, КТП-9, КТП-8, КТП-11</t>
  </si>
  <si>
    <t xml:space="preserve">5 от 02.08.2017 </t>
  </si>
  <si>
    <t>ф. на ТП-179 с ТП-345</t>
  </si>
  <si>
    <t>10,54 2017.08.08</t>
  </si>
  <si>
    <t>14,23 2017.08.08</t>
  </si>
  <si>
    <t>ВЛ 10 кВ ф. на ТП-179 с ТП-345</t>
  </si>
  <si>
    <t>КРН-22</t>
  </si>
  <si>
    <t>12,13 2017.08.11</t>
  </si>
  <si>
    <t>13,06 2017.08.11</t>
  </si>
  <si>
    <t>ТП 10 кВ КТП-624, КТП-625</t>
  </si>
  <si>
    <t>ф. 6 с ПС-613</t>
  </si>
  <si>
    <t>09,58 2017.08.17</t>
  </si>
  <si>
    <t>11,49 2017.08.17</t>
  </si>
  <si>
    <t>ТП 10 кВ ТП-146</t>
  </si>
  <si>
    <t>11,30 2017.08.18</t>
  </si>
  <si>
    <t>11,55 2017.08.18</t>
  </si>
  <si>
    <t>КРН-30</t>
  </si>
  <si>
    <t>10,48 2017.09.12</t>
  </si>
  <si>
    <t>14,32 2017.09.12</t>
  </si>
  <si>
    <t>ТП 10 кВ КРН-30, КТП-549</t>
  </si>
  <si>
    <t>15,31 2017.09.12</t>
  </si>
  <si>
    <t>15,56 2017.09.12</t>
  </si>
  <si>
    <t>ТП 0.4 кВ КТП-469, РУ-0,4кВ</t>
  </si>
  <si>
    <t>КТП-233</t>
  </si>
  <si>
    <t>11,45 2017.09.27</t>
  </si>
  <si>
    <t>12,58 2017.09.27</t>
  </si>
  <si>
    <t>ТП 0.4 кВ КТП-233 РУ-0,4кВ</t>
  </si>
  <si>
    <t>15,00 2017.09.12</t>
  </si>
  <si>
    <t>16,42 2017.09.12</t>
  </si>
  <si>
    <t>КТП-233 РУ-0,4кВ</t>
  </si>
  <si>
    <t>13,27 2017.10.07</t>
  </si>
  <si>
    <t>15,03 2017.10.07</t>
  </si>
  <si>
    <t>КТП-9</t>
  </si>
  <si>
    <t>11,40 2017.10.09</t>
  </si>
  <si>
    <t>12,32 2017.10.09</t>
  </si>
  <si>
    <t>ТП 0.4 кВ КТП-9 РУ-0,4кВ</t>
  </si>
  <si>
    <t>09,23 2017.10.10</t>
  </si>
  <si>
    <t>13,31 2017.10.10</t>
  </si>
  <si>
    <t>ТП 10 кВ</t>
  </si>
  <si>
    <t>РП</t>
  </si>
  <si>
    <t>КРН-96</t>
  </si>
  <si>
    <t>13,25 2017.10.27</t>
  </si>
  <si>
    <t>15,00 2017.10.27</t>
  </si>
  <si>
    <t>РП 10 кВ КРН-96, КТП-757</t>
  </si>
  <si>
    <t>РТП-3 яч. на КТП-13</t>
  </si>
  <si>
    <t>11,13 2017.11.27</t>
  </si>
  <si>
    <t>19,07 2017.11.27</t>
  </si>
  <si>
    <t>В</t>
  </si>
  <si>
    <t>КЛ 10 кВ КЛ-10кВ от КТП-13 до КТП-24</t>
  </si>
  <si>
    <t>6 2017-11-27</t>
  </si>
  <si>
    <t>3.4.8,3.4.8.1</t>
  </si>
  <si>
    <t>10,18 2017.11.03</t>
  </si>
  <si>
    <t>15,45 2017.11.03</t>
  </si>
  <si>
    <t>ТП 10 кВ ТП-345, яч. на ТП-179 (КТП-289, КТП-233)</t>
  </si>
  <si>
    <t>10,48 2017.11.10</t>
  </si>
  <si>
    <t>13,56 2017.11.10</t>
  </si>
  <si>
    <t>РП 10 кВ КРН-22 РУ-10кВ (КТП-624, КТП-625)</t>
  </si>
  <si>
    <t>КТП-460</t>
  </si>
  <si>
    <t>10,32 2017.11.22</t>
  </si>
  <si>
    <t>17,56 2017.11.22</t>
  </si>
  <si>
    <t>ТП 0.4 кВ КТП-460</t>
  </si>
  <si>
    <t>10,00 2017.11.23</t>
  </si>
  <si>
    <t>15,56 2017.11.23</t>
  </si>
  <si>
    <t>09,48 2017.11.24</t>
  </si>
  <si>
    <t>12,41 2017.11.24</t>
  </si>
  <si>
    <t>ТП-139 РУ-10кВ</t>
  </si>
  <si>
    <t>09,29 2017.11.30</t>
  </si>
  <si>
    <t>12,10 2017.11.30</t>
  </si>
  <si>
    <t>ТП 10 кВ ТП-139</t>
  </si>
  <si>
    <t>ТП-3 яч.№9</t>
  </si>
  <si>
    <t>19,54 2017.12.01</t>
  </si>
  <si>
    <t>21,02 2017.12.01</t>
  </si>
  <si>
    <t>ТП 10 кВ ТП-3, яч. №9</t>
  </si>
  <si>
    <t>03,04 2017.12.02</t>
  </si>
  <si>
    <t>ТП 10 кВ КТП-19</t>
  </si>
  <si>
    <t>КТП-19, РУ-0,4кв. 2с.ш.</t>
  </si>
  <si>
    <t>14,30 2017.12.28</t>
  </si>
  <si>
    <t>15,50 2017.12.28</t>
  </si>
  <si>
    <t>ТП 0.4 кВ КТП-19, РУ-0,4кВ, 2 с.ш</t>
  </si>
  <si>
    <t xml:space="preserve">все </t>
  </si>
  <si>
    <t>В1+В</t>
  </si>
  <si>
    <t>Приложение N 8</t>
  </si>
  <si>
    <t>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от 29.11.2016г. №1256</t>
  </si>
  <si>
    <r>
      <t xml:space="preserve">Форма 8.1.1 Ведомость присоединений потребителей услуг сетевой организации ООО "КЭС" за </t>
    </r>
    <r>
      <rPr>
        <b/>
        <u/>
        <sz val="12"/>
        <color indexed="8"/>
        <rFont val="Times New Roman"/>
        <family val="1"/>
        <charset val="204"/>
      </rPr>
      <t>январь</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</si>
  <si>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 xml:space="preserve">№ п/п </t>
  </si>
  <si>
    <t>Наименование структурной единицы электросетевой сетевой организации</t>
  </si>
  <si>
    <t>Наименование вышестоящего центра питания относительно вторичного уровня присоедиения при нормальной схеме электроснабжения  (при наличии)</t>
  </si>
  <si>
    <t xml:space="preserve">Вторичный уровень происоединения </t>
  </si>
  <si>
    <t xml:space="preserve">Первичный  уровень происоединения </t>
  </si>
  <si>
    <t>Количество точек поставки потребителей услуг сетевой организации, присоединенных к первичному уровню присоединения, шт.</t>
  </si>
  <si>
    <t>Диспетчерское наименование ПС, ТП, РП</t>
  </si>
  <si>
    <t>Высший класс напряжения, Кв</t>
  </si>
  <si>
    <t>Диспетчерское наименование ВЛ,КЛ</t>
  </si>
  <si>
    <t>Класс напряжения, Кв</t>
  </si>
  <si>
    <t>1-я категория надёжности</t>
  </si>
  <si>
    <t>2-я категория надёжности</t>
  </si>
  <si>
    <t>3-я категория надёжности</t>
  </si>
  <si>
    <t>ВН (110кВ и выше)</t>
  </si>
  <si>
    <t xml:space="preserve">СН 1 (35кВ) </t>
  </si>
  <si>
    <t xml:space="preserve">СН 2 (6-20кВ) </t>
  </si>
  <si>
    <t xml:space="preserve">НН (ниже 1 кВ) </t>
  </si>
  <si>
    <t>1</t>
  </si>
  <si>
    <t>5</t>
  </si>
  <si>
    <t>6</t>
  </si>
  <si>
    <t>7</t>
  </si>
  <si>
    <t>8</t>
  </si>
  <si>
    <t>9</t>
  </si>
  <si>
    <t>10</t>
  </si>
  <si>
    <t>12</t>
  </si>
  <si>
    <t>13</t>
  </si>
  <si>
    <t>14</t>
  </si>
  <si>
    <t>15</t>
  </si>
  <si>
    <t>16</t>
  </si>
  <si>
    <t>ООО "Калиновские электрические сети"</t>
  </si>
  <si>
    <t>РТП-1</t>
  </si>
  <si>
    <t>КЛ от РТП-1</t>
  </si>
  <si>
    <t>КЛ от ТП-1</t>
  </si>
  <si>
    <t>ВЛ от ТП-1</t>
  </si>
  <si>
    <t>ВЛ от ЦРП-1</t>
  </si>
  <si>
    <t>КЛ от РП-10-1</t>
  </si>
  <si>
    <t>РТП-2, РТП-1</t>
  </si>
  <si>
    <t>КЛ от РТП-2</t>
  </si>
  <si>
    <t>КЛ от ТП-2</t>
  </si>
  <si>
    <t>КЛ от ТП-3</t>
  </si>
  <si>
    <t>РТП-3, РТП-1</t>
  </si>
  <si>
    <t>КЛ от РТП-3</t>
  </si>
  <si>
    <t>КЛ от ТП-4</t>
  </si>
  <si>
    <t>КЛ от ТП-5</t>
  </si>
  <si>
    <t>КЛ от ТП-6</t>
  </si>
  <si>
    <t>КЛ от РП-6</t>
  </si>
  <si>
    <t>РП-7</t>
  </si>
  <si>
    <t>КЛ от РП-7</t>
  </si>
  <si>
    <t>КЛ от ТП-7</t>
  </si>
  <si>
    <t>ВЛ от КТП-8</t>
  </si>
  <si>
    <t>ВЛ от КТП-9</t>
  </si>
  <si>
    <t>КЛ от КТП-10</t>
  </si>
  <si>
    <t>КЛ от ТП-10-100</t>
  </si>
  <si>
    <t>КЛ от КТП-11</t>
  </si>
  <si>
    <t>РТП-3</t>
  </si>
  <si>
    <t>ВЛ от КТП-13</t>
  </si>
  <si>
    <t>КТП-564</t>
  </si>
  <si>
    <t>ВЛ от КТП-17</t>
  </si>
  <si>
    <t>КЛ от ТП-19</t>
  </si>
  <si>
    <t>КЛ от КТП-20</t>
  </si>
  <si>
    <t>ТП-265</t>
  </si>
  <si>
    <t>КЛ от КТП-25</t>
  </si>
  <si>
    <t>КТП-500</t>
  </si>
  <si>
    <t>КЛ от ТП-26</t>
  </si>
  <si>
    <t>КТП-84</t>
  </si>
  <si>
    <t>ВЛ, КЛ от КТП-84</t>
  </si>
  <si>
    <t>ВЛ от КТП-105</t>
  </si>
  <si>
    <t>ВЛ от МТП-128</t>
  </si>
  <si>
    <t>ТП-146</t>
  </si>
  <si>
    <t>КЛ от ТП-146</t>
  </si>
  <si>
    <t>ВЛ от МТП-165</t>
  </si>
  <si>
    <t>ВЛ, КЛ от ТП-181</t>
  </si>
  <si>
    <t>ВЛ, КЛ от ТП-191</t>
  </si>
  <si>
    <t>ВЛ от КТП-198</t>
  </si>
  <si>
    <t>КЛ от ТП-201</t>
  </si>
  <si>
    <t>КЛ от ТП-208</t>
  </si>
  <si>
    <t>ТП-227</t>
  </si>
  <si>
    <t>КЛ от ТП-227</t>
  </si>
  <si>
    <t>КЛ от ТП-241</t>
  </si>
  <si>
    <t>ТП-345</t>
  </si>
  <si>
    <t>ВЛ от КТП-256</t>
  </si>
  <si>
    <t>ВЛ, КЛ от ТП-263</t>
  </si>
  <si>
    <t>ВЛ от ТП-268</t>
  </si>
  <si>
    <t>ВЛ от ТП-275</t>
  </si>
  <si>
    <t>КТП-289</t>
  </si>
  <si>
    <t>ВЛ от КТП-289</t>
  </si>
  <si>
    <t>ТП-296</t>
  </si>
  <si>
    <t>КЛ от ТП-296</t>
  </si>
  <si>
    <t>КЛ от ТП-297</t>
  </si>
  <si>
    <t>КЛ от ТП-332</t>
  </si>
  <si>
    <t>ТП-341</t>
  </si>
  <si>
    <t>КЛ от ТП-341</t>
  </si>
  <si>
    <t>КЛ от ТП-345</t>
  </si>
  <si>
    <t>КТП-368</t>
  </si>
  <si>
    <t>ВЛ от КТП-368</t>
  </si>
  <si>
    <t>КТП-370</t>
  </si>
  <si>
    <t>ВЛ от КТП-370</t>
  </si>
  <si>
    <t>КТП-379</t>
  </si>
  <si>
    <t>ВЛ от КТП-379</t>
  </si>
  <si>
    <t>ВЛ от КТП-386</t>
  </si>
  <si>
    <t>ВЛ от КТП-403</t>
  </si>
  <si>
    <t>КТП-406</t>
  </si>
  <si>
    <t>ВЛ от КТП-406</t>
  </si>
  <si>
    <t>КТП-414</t>
  </si>
  <si>
    <t>ВЛ от КТП-414</t>
  </si>
  <si>
    <t>КТП-424</t>
  </si>
  <si>
    <t>ВЛ от КТП-424</t>
  </si>
  <si>
    <t>КТП-441</t>
  </si>
  <si>
    <t>ВЛ от КТП-441</t>
  </si>
  <si>
    <t>ВЛ от КТП-460</t>
  </si>
  <si>
    <t>ВЛ от КТП-469</t>
  </si>
  <si>
    <t>КТП-487</t>
  </si>
  <si>
    <t>КЛ от КТП-487</t>
  </si>
  <si>
    <t>КТП-489</t>
  </si>
  <si>
    <t>ВЛ от КТП-489</t>
  </si>
  <si>
    <t>КТП-496</t>
  </si>
  <si>
    <t>КЛ от КТП-496</t>
  </si>
  <si>
    <t>КТП-498</t>
  </si>
  <si>
    <t>КЛ, ВЛ от КТП-498</t>
  </si>
  <si>
    <t>КЛ, ВЛ от КТП-500</t>
  </si>
  <si>
    <t>КТП-520</t>
  </si>
  <si>
    <t xml:space="preserve"> ВЛ от КТП-520</t>
  </si>
  <si>
    <t>КТП-529</t>
  </si>
  <si>
    <t xml:space="preserve"> ВЛ от КТП-529</t>
  </si>
  <si>
    <t>КТП-549</t>
  </si>
  <si>
    <t xml:space="preserve"> ВЛ от КТП-549</t>
  </si>
  <si>
    <t>КТП-553</t>
  </si>
  <si>
    <t xml:space="preserve"> ВЛ от КТП-553</t>
  </si>
  <si>
    <t xml:space="preserve"> ВЛ от КТП-564</t>
  </si>
  <si>
    <t>КТП-581</t>
  </si>
  <si>
    <t xml:space="preserve"> ВЛ от КТП-581</t>
  </si>
  <si>
    <t>КТП-636</t>
  </si>
  <si>
    <t xml:space="preserve"> ВЛ от КТП-636</t>
  </si>
  <si>
    <t>КТП-642</t>
  </si>
  <si>
    <t xml:space="preserve"> ВЛ от КТП-642</t>
  </si>
  <si>
    <t>КТП-675</t>
  </si>
  <si>
    <t xml:space="preserve"> ВЛ от КТП-675</t>
  </si>
  <si>
    <t>Итого</t>
  </si>
  <si>
    <r>
      <t xml:space="preserve">Форма 8.1.1 Ведомость присоединений потребителей услуг сетевой организации ООО "КЭС" за </t>
    </r>
    <r>
      <rPr>
        <b/>
        <u/>
        <sz val="12"/>
        <color indexed="8"/>
        <rFont val="Times New Roman"/>
        <family val="1"/>
        <charset val="204"/>
      </rPr>
      <t>февраль</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</si>
  <si>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ТП-139</t>
  </si>
  <si>
    <t>КЛ от ТП-139</t>
  </si>
  <si>
    <t>КЛ от ТП-143</t>
  </si>
  <si>
    <t>ВЛ от ТП-265</t>
  </si>
  <si>
    <r>
      <t xml:space="preserve">Форма 8.1.1 Ведомость присоединений потребителей услуг сетевой организации ООО "КЭС" за </t>
    </r>
    <r>
      <rPr>
        <b/>
        <u/>
        <sz val="12"/>
        <color indexed="8"/>
        <rFont val="Times New Roman"/>
        <family val="1"/>
        <charset val="204"/>
      </rPr>
      <t>март</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</si>
  <si>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r>
      <t xml:space="preserve">Форма 8.1.1 Ведомость присоединений потребителей услуг сетевой организации ООО "КЭС" за </t>
    </r>
    <r>
      <rPr>
        <b/>
        <u/>
        <sz val="12"/>
        <color indexed="8"/>
        <rFont val="Times New Roman"/>
        <family val="1"/>
        <charset val="204"/>
      </rPr>
      <t>апрель</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</si>
  <si>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май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</si>
  <si>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ВЛ от КТП-323</t>
  </si>
  <si>
    <t>КТП-508</t>
  </si>
  <si>
    <t>КЛ, ВЛ от КТП-508</t>
  </si>
  <si>
    <t xml:space="preserve"> ВЛ от КТП-541</t>
  </si>
  <si>
    <t xml:space="preserve"> ВЛ от КТП-549(КРН-30)</t>
  </si>
  <si>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июнь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</si>
  <si>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июль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</si>
  <si>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ВЛ от КТП-17 (КРН-34)</t>
  </si>
  <si>
    <t>ВЛ, КЛ от КТП-84 (КРН-9)</t>
  </si>
  <si>
    <t>КЛ, ВЛ от КТП-498 (КРН-9)</t>
  </si>
  <si>
    <t>КЛ, ВЛ от КТП-500 (КРН-9)</t>
  </si>
  <si>
    <t xml:space="preserve"> ВЛ от КТП-564 (КРН-34)</t>
  </si>
  <si>
    <t xml:space="preserve"> ВЛ от КТП-581 (КРН-42)</t>
  </si>
  <si>
    <t xml:space="preserve"> ВЛ от КТП-636 (КРН-34)</t>
  </si>
  <si>
    <t xml:space="preserve"> ВЛ от КТП-642 (КРН-59)</t>
  </si>
  <si>
    <t xml:space="preserve"> ВЛ от КТП-675 (КРН-67)</t>
  </si>
  <si>
    <t>КТП-757</t>
  </si>
  <si>
    <t xml:space="preserve"> ВЛ от КТП-757 (КРН-96)</t>
  </si>
  <si>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август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</si>
  <si>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к методическим указаниям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к Приказу Минэнерго России  от 29.11.2016г. №1256</t>
  </si>
  <si>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сентябрь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</si>
  <si>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ВЛ от МТП-6</t>
  </si>
  <si>
    <t>КРН-34</t>
  </si>
  <si>
    <t xml:space="preserve">ВЛ от КТП-17 </t>
  </si>
  <si>
    <t>КРН-9</t>
  </si>
  <si>
    <t xml:space="preserve">ВЛ, КЛ от КТП-84 </t>
  </si>
  <si>
    <t>ВЛ от МТП-374</t>
  </si>
  <si>
    <t>ВЛ от КТП-440</t>
  </si>
  <si>
    <t xml:space="preserve">КЛ, ВЛ от КТП-500 </t>
  </si>
  <si>
    <t xml:space="preserve"> ВЛ от КТП-564 </t>
  </si>
  <si>
    <t>КРН-42</t>
  </si>
  <si>
    <t xml:space="preserve"> ВЛ от КТП-581 </t>
  </si>
  <si>
    <t xml:space="preserve"> ВЛ от КТП-624 </t>
  </si>
  <si>
    <t xml:space="preserve"> ВЛ от КТП-625</t>
  </si>
  <si>
    <t xml:space="preserve"> ВЛ от КТП-636 </t>
  </si>
  <si>
    <t>КРН-59</t>
  </si>
  <si>
    <t xml:space="preserve"> ВЛ от КТП-642 </t>
  </si>
  <si>
    <t>КРН-67</t>
  </si>
  <si>
    <t xml:space="preserve"> ВЛ от КТП-675 </t>
  </si>
  <si>
    <t xml:space="preserve"> ВЛ от КТП-757</t>
  </si>
  <si>
    <r>
      <t xml:space="preserve">Форма 8.1.1 Ведомость присоединений потребителей услуг сетевой организации ООО "КЭС" за </t>
    </r>
    <r>
      <rPr>
        <b/>
        <u/>
        <sz val="12"/>
        <color indexed="8"/>
        <rFont val="Times New Roman"/>
        <family val="1"/>
        <charset val="204"/>
      </rPr>
      <t xml:space="preserve">октябрь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</si>
  <si>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Диспетчерское наименование ЛЭП от вышестоящего центра питания до объекта электросетевого хозяйства определенного вторичным уровнем напряжения</t>
  </si>
  <si>
    <t>Диспетчерское наименование ВЛ,КЛ, КВЛ</t>
  </si>
  <si>
    <t>17</t>
  </si>
  <si>
    <t>ООО "КЭС"</t>
  </si>
  <si>
    <t>2 КЛ-10 кВ ф.11, 5 от ПС-400</t>
  </si>
  <si>
    <t xml:space="preserve"> КЛ-10 кВ от РУ-10кВ ТП-10-62 до БКТП-10-100</t>
  </si>
  <si>
    <t xml:space="preserve"> БКТП-10-100</t>
  </si>
  <si>
    <t>КЛ от БКТП-10-100</t>
  </si>
  <si>
    <t>ВЛ-10кв ф."Петровский с РП-6", оп.49</t>
  </si>
  <si>
    <t>КЛ-10кВ ввода ф.16,17 с ПС-748 в РУ-10 кВ ТП-265</t>
  </si>
  <si>
    <t>ВЛ-10кв ф.10 с ПС-658, оп.109</t>
  </si>
  <si>
    <t>ВЛ-10кВ ввода с РП-6 яч.10,15 в РУ-10кВ ТП-139</t>
  </si>
  <si>
    <t>ВЛ-10кВ ф.6 с ПС-613 и ф."Съяновский" с ТП-268 в РУ-10кВ ТП-146</t>
  </si>
  <si>
    <t>ВЛ-10кВ ф."Шахтерский" с ТП-271/ПС-613, оп.15</t>
  </si>
  <si>
    <t>ВЛ-10кВ ф.6 с ПС-613 оп.34 и  КЛ-10кВ в РУ-10кВ яч.ф.7 ПС-613</t>
  </si>
  <si>
    <t>КЛ-10 кВ яч.12,15 в РУ-10кВ РП-2 "выход на ТП-227"</t>
  </si>
  <si>
    <t>ВЛ-10 кВ ф."на ТП-179 с ТП-345" с ПС-613, оп.18</t>
  </si>
  <si>
    <t>ВЛ от КТП-233</t>
  </si>
  <si>
    <t>КЛ-10 кВ ввода ф.16,17 с ПС-748 в РУ-10 кВ ТП-265</t>
  </si>
  <si>
    <t>КЛ-10 кВ в яч."ввод ф.Шараповский с ТП-268, ТП-304" в РУ-10 кВ ТП-345</t>
  </si>
  <si>
    <t>ВЛ-10 кВ ф."на ТП-179 с ТП-345" с ПС-613, оп.16</t>
  </si>
  <si>
    <t>КЛ-10 кВ в яч."ввод с РП-6 1, 2 с.ш." в РУ-10кВ ТП-296</t>
  </si>
  <si>
    <t>ВЛ-6 кВ ф."с ТП-113 на БМКТП-112", оп.10</t>
  </si>
  <si>
    <t>КЛ-6 кВ ф."Дашковский"  в ЦРП-1 и "ввод с КТП-372" в РУ-6кВ ТП-341</t>
  </si>
  <si>
    <t>ВЛ-10 кВ ф."на Съяново-2 с ТП-335", оп.66</t>
  </si>
  <si>
    <t>ВЛ-10 кВ ф."на ТП-345 с ТП-304" с ПС-613, оп.6</t>
  </si>
  <si>
    <t>ВЛ-10 кВ на оп.19 ф.9  ПС-447</t>
  </si>
  <si>
    <t>ВЛ-10 кВ ф."Якшинский" с РП-3  ПС-447, оп.141</t>
  </si>
  <si>
    <t>ВЛ-6 кВ ф."Акуловский" с ТП-266, оп.82</t>
  </si>
  <si>
    <t>ВЛ-10 кВ ф.2 с  ПС-447, оп.262</t>
  </si>
  <si>
    <t>ВЛ-10 кВ ф.4 с  ПС748, оп.141</t>
  </si>
  <si>
    <t>ВЛ-10кв ф.Шараповский" с ТП-268, оп.120А</t>
  </si>
  <si>
    <t>ВЛ-6 кВ ф."на ТП-176 с ТП-4", оп.40</t>
  </si>
  <si>
    <t>ВЛ-10 кВ ф.18 с ПС-400, оп.3</t>
  </si>
  <si>
    <t>2КЛ-10 кВ в яч.ф."на КТП-487" РП-6</t>
  </si>
  <si>
    <t>ВЛ-10 кв ф."на ТП-7, ТП-177, с РП-12", оп.12А</t>
  </si>
  <si>
    <t>КЛ-10 кВ ф."ввод с РП-12 на КТП-164" РУ-10кВ КТП-496</t>
  </si>
  <si>
    <t>ВЛ-10кв от РУ-10 кВ яч.6 ТП-225</t>
  </si>
  <si>
    <t>ВЛ-10 кВ ф.10 с ПС-658, оп.112</t>
  </si>
  <si>
    <t>ВЛ-10 кВ ф.14 с ПС-748, оп.254</t>
  </si>
  <si>
    <t>ВЛ-10 кВ ф.14 с ПС-748, оп.119</t>
  </si>
  <si>
    <t>ВЛ-6 кВ ф."Акуловский" с ТП-266, оп.19А</t>
  </si>
  <si>
    <t>ВЛ-10 кВ ф.8 с ПС-613, оп.12</t>
  </si>
  <si>
    <t>ВЛ-10 кв ф."Балковский с РП-5/ПС447", оп.3</t>
  </si>
  <si>
    <t>ВЛ-6 кВ ф."Пущинский" с ТП-305, оп.21</t>
  </si>
  <si>
    <t>ВЛ-10 кВ ф.14 с ПС-748, оп.318</t>
  </si>
  <si>
    <t>ВЛ-10 кВ ф.7 с ПС-658, оп.246А</t>
  </si>
  <si>
    <t>ВЛ-10кв ф.Ивантиновский с РП-8/ПС-400", оп.260</t>
  </si>
  <si>
    <t>ВЛ-6 кВ ф.14 с ПС-472, оп.13</t>
  </si>
  <si>
    <r>
      <t>Форма 8.1.1 Ведомость присоединений потребителей услуг сетевой организации ООО "КЭС" за н</t>
    </r>
    <r>
      <rPr>
        <b/>
        <u/>
        <sz val="12"/>
        <color indexed="8"/>
        <rFont val="Times New Roman"/>
        <family val="1"/>
        <charset val="204"/>
      </rPr>
      <t xml:space="preserve">оябрь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</si>
  <si>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r>
      <t xml:space="preserve">Форма 8.1.1 Ведомость присоединений потребителей услуг сетевой организации ООО "КЭС" за </t>
    </r>
    <r>
      <rPr>
        <b/>
        <u/>
        <sz val="12"/>
        <color indexed="8"/>
        <rFont val="Times New Roman"/>
        <family val="1"/>
        <charset val="204"/>
      </rPr>
      <t>дека</t>
    </r>
    <r>
      <rPr>
        <b/>
        <u/>
        <sz val="12"/>
        <color indexed="8"/>
        <rFont val="Times New Roman"/>
        <family val="1"/>
        <charset val="204"/>
      </rPr>
      <t xml:space="preserve">брь </t>
    </r>
    <r>
      <rPr>
        <b/>
        <sz val="12"/>
        <color indexed="8"/>
        <rFont val="Times New Roman"/>
        <family val="1"/>
        <charset val="204"/>
      </rPr>
      <t xml:space="preserve"> месяц </t>
    </r>
    <r>
      <rPr>
        <b/>
        <u/>
        <sz val="12"/>
        <color indexed="8"/>
        <rFont val="Times New Roman"/>
        <family val="1"/>
        <charset val="204"/>
      </rPr>
      <t>2017</t>
    </r>
    <r>
      <rPr>
        <b/>
        <sz val="12"/>
        <color indexed="8"/>
        <rFont val="Times New Roman"/>
        <family val="1"/>
        <charset val="204"/>
      </rPr>
      <t xml:space="preserve"> года</t>
    </r>
  </si>
  <si>
    <t>к Приказу Минэнерго России  от 29.11.2016г. №1256</t>
  </si>
  <si>
    <t>Форма 8.3.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(общероссийской) электрической сетью, чей долгосрочный период регулирования начался после 2018 года.</t>
  </si>
  <si>
    <t>Наименование сетевой организации</t>
  </si>
  <si>
    <t>за 2017 год</t>
  </si>
  <si>
    <t>№ п/п</t>
  </si>
  <si>
    <t>Наименование составляющей показателя</t>
  </si>
  <si>
    <t>Метод определения</t>
  </si>
  <si>
    <t>показатель</t>
  </si>
  <si>
    <t>Максимальное за расчетный период регулирования число точек поставки сетевой организации, шт., в том числе в разбивке по уровням напряжения:</t>
  </si>
  <si>
    <t>В соответствии с заключенными договорами по передаче электрической энергии</t>
  </si>
  <si>
    <t xml:space="preserve">1.1. </t>
  </si>
  <si>
    <t>ВН (110 кВ и выше), шт.</t>
  </si>
  <si>
    <t>1.2.</t>
  </si>
  <si>
    <t>СН-1 (35 кВ), шт.</t>
  </si>
  <si>
    <t>1.3.</t>
  </si>
  <si>
    <t>СН-2 (6-20 кВ), шт.</t>
  </si>
  <si>
    <t>1.4.</t>
  </si>
  <si>
    <t>НН (до 1 кВ), шт.</t>
  </si>
  <si>
    <r>
      <t>Средняя продолжительность прекращения передачи электрической энергии на точку поставки  (П</t>
    </r>
    <r>
      <rPr>
        <vertAlign val="subscript"/>
        <sz val="11"/>
        <color rgb="FF000000"/>
        <rFont val="Times New Roman"/>
        <family val="1"/>
        <charset val="204"/>
      </rPr>
      <t>saidi</t>
    </r>
    <r>
      <rPr>
        <sz val="11"/>
        <color rgb="FF000000"/>
        <rFont val="Times New Roman"/>
        <family val="1"/>
        <charset val="204"/>
      </rPr>
      <t xml:space="preserve">), час </t>
    </r>
    <r>
      <rPr>
        <b/>
        <sz val="11"/>
        <color rgb="FF000000"/>
        <rFont val="Times New Roman"/>
        <family val="1"/>
        <charset val="204"/>
      </rPr>
      <t>(аварийиные)</t>
    </r>
    <r>
      <rPr>
        <sz val="11"/>
        <color rgb="FF000000"/>
        <rFont val="Times New Roman"/>
        <family val="1"/>
        <charset val="204"/>
      </rPr>
      <t>.</t>
    </r>
  </si>
  <si>
    <t>сумма произведений по столбцу 9 и столбцу 13 Формы 8.1, деленная на значение пункта 1 Формы 8.3
(( столбец 9 * столбец 13) / пункт 1 Формы 8.3)
При этом учитываются только те события, по которым значения в столбце 8 равны "В", а в столбце 27 равны 1</t>
  </si>
  <si>
    <r>
      <t>Средняя частота прекращений передачи электрической энергии на точку поставки (П</t>
    </r>
    <r>
      <rPr>
        <vertAlign val="subscript"/>
        <sz val="11"/>
        <color rgb="FF000000"/>
        <rFont val="Times New Roman"/>
        <family val="1"/>
        <charset val="204"/>
      </rPr>
      <t>saifi</t>
    </r>
    <r>
      <rPr>
        <sz val="11"/>
        <color rgb="FF000000"/>
        <rFont val="Times New Roman"/>
        <family val="1"/>
        <charset val="204"/>
      </rPr>
      <t xml:space="preserve">), шт </t>
    </r>
    <r>
      <rPr>
        <b/>
        <sz val="11"/>
        <color rgb="FF000000"/>
        <rFont val="Times New Roman"/>
        <family val="1"/>
        <charset val="204"/>
      </rPr>
      <t>(аварийные)</t>
    </r>
  </si>
  <si>
    <t>сумма по столбцу 13 Формы 8.1 и деленная на значение пункта 1 Формы 8.3
( столбец 13 Формы 8.1 / пункт 1 Формы 8.3)
При этом учитываются только те события, по которым значения в столбце 8 равны "В", а в столбце 27 равны 1</t>
  </si>
  <si>
    <r>
      <t xml:space="preserve">Средняя продолжительность прекращения передачи электрической энергии при проведении </t>
    </r>
    <r>
      <rPr>
        <b/>
        <sz val="11"/>
        <color rgb="FF000000"/>
        <rFont val="Times New Roman"/>
        <family val="1"/>
        <charset val="204"/>
      </rPr>
      <t xml:space="preserve">ремонтных работ </t>
    </r>
    <r>
      <rPr>
        <sz val="11"/>
        <color rgb="FF000000"/>
        <rFont val="Times New Roman"/>
        <family val="1"/>
        <charset val="204"/>
      </rPr>
      <t xml:space="preserve"> (П</t>
    </r>
    <r>
      <rPr>
        <vertAlign val="subscript"/>
        <sz val="11"/>
        <color rgb="FF000000"/>
        <rFont val="Times New Roman"/>
        <family val="1"/>
        <charset val="204"/>
      </rPr>
      <t>saidi</t>
    </r>
    <r>
      <rPr>
        <sz val="11"/>
        <color rgb="FF000000"/>
        <rFont val="Times New Roman"/>
        <family val="1"/>
        <charset val="204"/>
      </rPr>
      <t>), час.</t>
    </r>
  </si>
  <si>
    <t>сумма произведений по столбцу 9 и столбцу 13 Формы 8.1, деленная на значение пункта 1 Формы 8.3
(( столбец 9 * столбец 13) / пункт 1 Формы 8.3)
При этом учитываются только те события, по которым значения в столбце 8 равны "П"</t>
  </si>
  <si>
    <r>
      <t xml:space="preserve">Средняя частота прекращений передачи электрической энергии при проведении </t>
    </r>
    <r>
      <rPr>
        <b/>
        <sz val="11"/>
        <color rgb="FF000000"/>
        <rFont val="Times New Roman"/>
        <family val="1"/>
        <charset val="204"/>
      </rPr>
      <t>ремонтных работ</t>
    </r>
    <r>
      <rPr>
        <sz val="11"/>
        <color rgb="FF000000"/>
        <rFont val="Times New Roman"/>
        <family val="1"/>
        <charset val="204"/>
      </rPr>
      <t xml:space="preserve"> (П</t>
    </r>
    <r>
      <rPr>
        <vertAlign val="subscript"/>
        <sz val="11"/>
        <color rgb="FF000000"/>
        <rFont val="Times New Roman"/>
        <family val="1"/>
        <charset val="204"/>
      </rPr>
      <t>saifi</t>
    </r>
    <r>
      <rPr>
        <sz val="11"/>
        <color rgb="FF000000"/>
        <rFont val="Times New Roman"/>
        <family val="1"/>
        <charset val="204"/>
      </rPr>
      <t>), шт.</t>
    </r>
  </si>
  <si>
    <t>сумма по столбцу 13 Формы 8.1 и деленная на значение пункта 1 Формы 8.3
( столбец 13 Формы 8.1 / пункт 1 Формы 8.3)
При этом учитываются только те события, по которым значения в столбце 8 равны "П"</t>
  </si>
  <si>
    <t xml:space="preserve"> </t>
  </si>
</sst>
</file>

<file path=xl/styles.xml><?xml version="1.0" encoding="utf-8"?>
<styleSheet xmlns="http://schemas.openxmlformats.org/spreadsheetml/2006/main">
  <numFmts count="4">
    <numFmt numFmtId="164" formatCode="0.0%"/>
    <numFmt numFmtId="165" formatCode="0.000"/>
    <numFmt numFmtId="166" formatCode="0.000000"/>
    <numFmt numFmtId="167" formatCode="0.0000"/>
  </numFmts>
  <fonts count="61">
    <font>
      <sz val="11"/>
      <color theme="1"/>
      <name val="Calibri"/>
      <family val="2"/>
      <charset val="204"/>
      <scheme val="minor"/>
    </font>
    <font>
      <b/>
      <sz val="11"/>
      <color theme="1"/>
      <name val="Calibri"/>
      <family val="2"/>
      <charset val="204"/>
      <scheme val="minor"/>
    </font>
    <font>
      <sz val="8"/>
      <name val="Times New Roman"/>
      <family val="1"/>
      <charset val="204"/>
    </font>
    <font>
      <sz val="12"/>
      <name val="Times New Roman"/>
      <family val="1"/>
      <charset val="204"/>
    </font>
    <font>
      <b/>
      <sz val="14"/>
      <name val="Times New Roman"/>
      <family val="1"/>
      <charset val="204"/>
    </font>
    <font>
      <sz val="14"/>
      <name val="Times New Roman"/>
      <family val="1"/>
      <charset val="204"/>
    </font>
    <font>
      <vertAlign val="superscript"/>
      <sz val="12"/>
      <name val="Times New Roman"/>
      <family val="1"/>
      <charset val="204"/>
    </font>
    <font>
      <b/>
      <sz val="12"/>
      <name val="Times New Roman"/>
      <family val="1"/>
      <charset val="204"/>
    </font>
    <font>
      <i/>
      <sz val="10"/>
      <name val="Times New Roman"/>
      <family val="1"/>
      <charset val="204"/>
    </font>
    <font>
      <vertAlign val="superscript"/>
      <sz val="8"/>
      <name val="Times New Roman"/>
      <family val="1"/>
      <charset val="204"/>
    </font>
    <font>
      <sz val="8"/>
      <name val="Arial Cyr"/>
      <charset val="204"/>
    </font>
    <font>
      <sz val="7"/>
      <name val="Times New Roman"/>
      <family val="1"/>
      <charset val="204"/>
    </font>
    <font>
      <sz val="11"/>
      <name val="Times New Roman"/>
      <family val="1"/>
      <charset val="204"/>
    </font>
    <font>
      <sz val="14"/>
      <color rgb="FF000000"/>
      <name val="Times New Roman"/>
      <family val="1"/>
      <charset val="204"/>
    </font>
    <font>
      <sz val="10"/>
      <name val="Times New Roman"/>
      <family val="1"/>
      <charset val="204"/>
    </font>
    <font>
      <sz val="14"/>
      <color rgb="FFFF0000"/>
      <name val="Times New Roman"/>
      <family val="1"/>
      <charset val="204"/>
    </font>
    <font>
      <b/>
      <sz val="14"/>
      <color indexed="8"/>
      <name val="Times New Roman"/>
      <family val="1"/>
      <charset val="204"/>
    </font>
    <font>
      <sz val="11"/>
      <color rgb="FF000000"/>
      <name val="Times New Roman"/>
      <family val="1"/>
      <charset val="204"/>
    </font>
    <font>
      <u/>
      <sz val="11"/>
      <color rgb="FF000000"/>
      <name val="Times New Roman"/>
      <family val="1"/>
      <charset val="204"/>
    </font>
    <font>
      <b/>
      <sz val="13"/>
      <name val="Times New Roman"/>
      <family val="1"/>
      <charset val="204"/>
    </font>
    <font>
      <sz val="13"/>
      <name val="Times New Roman"/>
      <family val="1"/>
      <charset val="204"/>
    </font>
    <font>
      <b/>
      <sz val="11"/>
      <name val="Times New Roman"/>
      <family val="1"/>
      <charset val="204"/>
    </font>
    <font>
      <sz val="9"/>
      <name val="Times New Roman"/>
      <family val="1"/>
      <charset val="204"/>
    </font>
    <font>
      <b/>
      <sz val="9"/>
      <color indexed="81"/>
      <name val="Tahoma"/>
      <family val="2"/>
      <charset val="204"/>
    </font>
    <font>
      <sz val="9"/>
      <color indexed="81"/>
      <name val="Tahoma"/>
      <family val="2"/>
      <charset val="204"/>
    </font>
    <font>
      <b/>
      <sz val="10"/>
      <name val="Times New Roman"/>
      <family val="1"/>
      <charset val="204"/>
    </font>
    <font>
      <b/>
      <sz val="9"/>
      <name val="Times New Roman"/>
      <family val="1"/>
      <charset val="204"/>
    </font>
    <font>
      <vertAlign val="superscript"/>
      <sz val="10"/>
      <name val="Times New Roman"/>
      <family val="1"/>
      <charset val="204"/>
    </font>
    <font>
      <sz val="11"/>
      <color theme="1"/>
      <name val="Times New Roman"/>
      <family val="1"/>
      <charset val="204"/>
    </font>
    <font>
      <sz val="8"/>
      <color theme="1"/>
      <name val="Times New Roman"/>
      <family val="1"/>
      <charset val="204"/>
    </font>
    <font>
      <sz val="11"/>
      <color rgb="FF242424"/>
      <name val="Times New Roman"/>
      <family val="1"/>
      <charset val="204"/>
    </font>
    <font>
      <b/>
      <sz val="11"/>
      <color rgb="FF242424"/>
      <name val="Times New Roman"/>
      <family val="1"/>
      <charset val="204"/>
    </font>
    <font>
      <b/>
      <u/>
      <sz val="11"/>
      <color rgb="FF242424"/>
      <name val="Times New Roman"/>
      <family val="1"/>
      <charset val="204"/>
    </font>
    <font>
      <u/>
      <sz val="11"/>
      <color rgb="FF242424"/>
      <name val="Times New Roman"/>
      <family val="1"/>
      <charset val="204"/>
    </font>
    <font>
      <sz val="12"/>
      <color rgb="FF242424"/>
      <name val="Times New Roman"/>
      <family val="1"/>
      <charset val="204"/>
    </font>
    <font>
      <i/>
      <sz val="15.5"/>
      <color rgb="FF242424"/>
      <name val="Times New Roman"/>
      <family val="1"/>
      <charset val="204"/>
    </font>
    <font>
      <b/>
      <sz val="10.5"/>
      <color rgb="FF2D2D2D"/>
      <name val="Times New Roman"/>
      <family val="1"/>
      <charset val="204"/>
    </font>
    <font>
      <b/>
      <sz val="11"/>
      <color theme="1"/>
      <name val="Times New Roman"/>
      <family val="1"/>
      <charset val="204"/>
    </font>
    <font>
      <vertAlign val="subscript"/>
      <sz val="12"/>
      <name val="Times New Roman"/>
      <family val="1"/>
      <charset val="204"/>
    </font>
    <font>
      <strike/>
      <sz val="12"/>
      <name val="Times New Roman"/>
      <family val="1"/>
      <charset val="204"/>
    </font>
    <font>
      <sz val="9"/>
      <name val="Arial Cyr"/>
      <charset val="204"/>
    </font>
    <font>
      <b/>
      <sz val="9"/>
      <name val="Arial Cyr"/>
      <charset val="204"/>
    </font>
    <font>
      <sz val="9"/>
      <color rgb="FF000000"/>
      <name val="Times New Roman"/>
      <family val="1"/>
      <charset val="204"/>
    </font>
    <font>
      <sz val="8"/>
      <color rgb="FF000000"/>
      <name val="Times New Roman"/>
      <family val="1"/>
      <charset val="204"/>
    </font>
    <font>
      <b/>
      <sz val="9"/>
      <color rgb="FF000000"/>
      <name val="Times New Roman"/>
      <family val="1"/>
      <charset val="204"/>
    </font>
    <font>
      <i/>
      <sz val="8"/>
      <color rgb="FF000000"/>
      <name val="Times New Roman"/>
      <family val="1"/>
      <charset val="204"/>
    </font>
    <font>
      <b/>
      <sz val="8"/>
      <color rgb="FF000000"/>
      <name val="Times New Roman"/>
      <family val="1"/>
      <charset val="204"/>
    </font>
    <font>
      <sz val="12"/>
      <color theme="1"/>
      <name val="Times New Roman"/>
      <family val="1"/>
      <charset val="204"/>
    </font>
    <font>
      <b/>
      <sz val="12"/>
      <color rgb="FF000000"/>
      <name val="Times New Roman"/>
      <family val="1"/>
      <charset val="204"/>
    </font>
    <font>
      <b/>
      <u/>
      <sz val="12"/>
      <color indexed="8"/>
      <name val="Times New Roman"/>
      <family val="1"/>
      <charset val="204"/>
    </font>
    <font>
      <b/>
      <sz val="12"/>
      <color indexed="8"/>
      <name val="Times New Roman"/>
      <family val="1"/>
      <charset val="204"/>
    </font>
    <font>
      <b/>
      <u/>
      <sz val="12"/>
      <color rgb="FF000000"/>
      <name val="Times New Roman"/>
      <family val="1"/>
      <charset val="204"/>
    </font>
    <font>
      <sz val="10"/>
      <color rgb="FF000000"/>
      <name val="Times New Roman"/>
      <family val="1"/>
      <charset val="204"/>
    </font>
    <font>
      <b/>
      <sz val="10"/>
      <color rgb="FF000000"/>
      <name val="Times New Roman"/>
      <family val="1"/>
      <charset val="204"/>
    </font>
    <font>
      <sz val="10"/>
      <color theme="1"/>
      <name val="Times New Roman"/>
      <family val="1"/>
      <charset val="204"/>
    </font>
    <font>
      <i/>
      <sz val="8"/>
      <color theme="1"/>
      <name val="Times New Roman"/>
      <family val="1"/>
      <charset val="204"/>
    </font>
    <font>
      <sz val="11"/>
      <color rgb="FF000000"/>
      <name val="Calibri"/>
      <family val="2"/>
      <charset val="204"/>
    </font>
    <font>
      <b/>
      <sz val="11"/>
      <color rgb="FF000000"/>
      <name val="Times New Roman"/>
      <family val="1"/>
      <charset val="204"/>
    </font>
    <font>
      <i/>
      <u/>
      <sz val="10"/>
      <color rgb="FF000000"/>
      <name val="Times New Roman"/>
      <family val="1"/>
      <charset val="204"/>
    </font>
    <font>
      <sz val="9"/>
      <color theme="1"/>
      <name val="Times New Roman"/>
      <family val="1"/>
      <charset val="204"/>
    </font>
    <font>
      <vertAlign val="subscript"/>
      <sz val="11"/>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56" fillId="0" borderId="0"/>
  </cellStyleXfs>
  <cellXfs count="590">
    <xf numFmtId="0" fontId="0" fillId="0" borderId="0" xfId="0"/>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2" fillId="0" borderId="1" xfId="0" applyNumberFormat="1" applyFont="1" applyBorder="1" applyAlignment="1">
      <alignment horizontal="center"/>
    </xf>
    <xf numFmtId="0" fontId="9"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11" fillId="0" borderId="0" xfId="0" applyNumberFormat="1" applyFont="1" applyBorder="1" applyAlignment="1">
      <alignment horizontal="center" vertical="top"/>
    </xf>
    <xf numFmtId="0" fontId="12" fillId="0" borderId="0" xfId="0" applyNumberFormat="1" applyFont="1" applyBorder="1" applyAlignment="1">
      <alignment horizontal="center"/>
    </xf>
    <xf numFmtId="0" fontId="12" fillId="0" borderId="0" xfId="0" applyNumberFormat="1" applyFont="1" applyFill="1" applyBorder="1" applyAlignment="1">
      <alignment horizontal="center"/>
    </xf>
    <xf numFmtId="0" fontId="13" fillId="0" borderId="0" xfId="0" applyFont="1" applyFill="1"/>
    <xf numFmtId="0" fontId="14" fillId="0" borderId="0" xfId="0" applyFont="1" applyFill="1"/>
    <xf numFmtId="0" fontId="15" fillId="0" borderId="0" xfId="0" applyFont="1" applyFill="1" applyAlignment="1">
      <alignment vertical="top"/>
    </xf>
    <xf numFmtId="0" fontId="13" fillId="0" borderId="0" xfId="0" applyFont="1" applyFill="1" applyAlignment="1">
      <alignment horizontal="center" vertical="top" wrapText="1"/>
    </xf>
    <xf numFmtId="0" fontId="14" fillId="0" borderId="0" xfId="0" applyFont="1" applyFill="1" applyAlignment="1">
      <alignment vertical="top"/>
    </xf>
    <xf numFmtId="0" fontId="18" fillId="0" borderId="0" xfId="0" applyFont="1" applyFill="1" applyAlignment="1">
      <alignment horizontal="center" vertical="top" wrapText="1"/>
    </xf>
    <xf numFmtId="0" fontId="13" fillId="0" borderId="0" xfId="0" applyFont="1" applyFill="1" applyBorder="1"/>
    <xf numFmtId="0" fontId="13" fillId="0" borderId="0" xfId="0" applyFont="1" applyFill="1" applyBorder="1" applyAlignment="1">
      <alignment horizontal="left" vertical="top"/>
    </xf>
    <xf numFmtId="0" fontId="13" fillId="0" borderId="0" xfId="0" applyFont="1" applyFill="1" applyBorder="1" applyAlignment="1" applyProtection="1">
      <alignment horizontal="left" vertical="top"/>
      <protection locked="0"/>
    </xf>
    <xf numFmtId="0" fontId="14" fillId="0" borderId="0" xfId="0" applyFont="1" applyFill="1" applyBorder="1"/>
    <xf numFmtId="0" fontId="13" fillId="0" borderId="12" xfId="0" applyFont="1" applyFill="1" applyBorder="1" applyAlignment="1">
      <alignment horizontal="left" vertical="top" wrapText="1"/>
    </xf>
    <xf numFmtId="0" fontId="13" fillId="0" borderId="12" xfId="0" applyFont="1" applyFill="1" applyBorder="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4"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right"/>
    </xf>
    <xf numFmtId="0" fontId="20"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11" fillId="0" borderId="0" xfId="0" applyNumberFormat="1" applyFont="1" applyFill="1" applyBorder="1" applyAlignment="1">
      <alignment horizontal="center" vertical="top"/>
    </xf>
    <xf numFmtId="0" fontId="14" fillId="0" borderId="2" xfId="0" applyNumberFormat="1" applyFont="1" applyFill="1" applyBorder="1" applyAlignment="1"/>
    <xf numFmtId="0" fontId="14" fillId="0" borderId="3" xfId="0" applyNumberFormat="1" applyFont="1" applyFill="1" applyBorder="1" applyAlignment="1"/>
    <xf numFmtId="0" fontId="14" fillId="0" borderId="4" xfId="0" applyNumberFormat="1" applyFont="1" applyFill="1" applyBorder="1" applyAlignment="1"/>
    <xf numFmtId="0" fontId="14" fillId="0" borderId="5" xfId="0" applyNumberFormat="1" applyFont="1" applyFill="1" applyBorder="1" applyAlignment="1"/>
    <xf numFmtId="0" fontId="14" fillId="0" borderId="0" xfId="0" applyNumberFormat="1" applyFont="1" applyFill="1" applyBorder="1" applyAlignment="1"/>
    <xf numFmtId="0" fontId="14" fillId="0" borderId="6" xfId="0" applyNumberFormat="1" applyFont="1" applyFill="1" applyBorder="1" applyAlignment="1"/>
    <xf numFmtId="0" fontId="14" fillId="0" borderId="7" xfId="0" applyNumberFormat="1" applyFont="1" applyFill="1" applyBorder="1" applyAlignment="1"/>
    <xf numFmtId="0" fontId="14" fillId="0" borderId="1" xfId="0" applyNumberFormat="1" applyFont="1" applyFill="1" applyBorder="1" applyAlignment="1"/>
    <xf numFmtId="0" fontId="14" fillId="0" borderId="8" xfId="0" applyNumberFormat="1" applyFont="1" applyFill="1" applyBorder="1" applyAlignment="1"/>
    <xf numFmtId="0" fontId="3" fillId="0" borderId="0" xfId="0" applyNumberFormat="1" applyFont="1" applyFill="1" applyBorder="1" applyAlignment="1">
      <alignment horizontal="center"/>
    </xf>
    <xf numFmtId="0" fontId="14" fillId="0" borderId="0" xfId="0" applyNumberFormat="1" applyFont="1" applyBorder="1" applyAlignment="1">
      <alignment horizontal="center"/>
    </xf>
    <xf numFmtId="0" fontId="22" fillId="0" borderId="0" xfId="0" applyNumberFormat="1" applyFont="1" applyFill="1" applyBorder="1" applyAlignment="1">
      <alignment horizontal="center"/>
    </xf>
    <xf numFmtId="0" fontId="22" fillId="0" borderId="0" xfId="0" applyNumberFormat="1" applyFont="1" applyBorder="1" applyAlignment="1">
      <alignment horizontal="center"/>
    </xf>
    <xf numFmtId="0" fontId="19" fillId="0" borderId="0" xfId="0" applyNumberFormat="1" applyFont="1" applyBorder="1" applyAlignment="1">
      <alignment horizontal="center"/>
    </xf>
    <xf numFmtId="0" fontId="14" fillId="0" borderId="2" xfId="0" applyNumberFormat="1" applyFont="1" applyBorder="1" applyAlignment="1"/>
    <xf numFmtId="0" fontId="14" fillId="0" borderId="3" xfId="0" applyNumberFormat="1" applyFont="1" applyBorder="1" applyAlignment="1"/>
    <xf numFmtId="0" fontId="14" fillId="0" borderId="4" xfId="0" applyNumberFormat="1" applyFont="1" applyBorder="1" applyAlignment="1"/>
    <xf numFmtId="0" fontId="14" fillId="0" borderId="5" xfId="0" applyNumberFormat="1" applyFont="1" applyBorder="1" applyAlignment="1"/>
    <xf numFmtId="0" fontId="14" fillId="0" borderId="0" xfId="0" applyNumberFormat="1" applyFont="1" applyBorder="1" applyAlignment="1"/>
    <xf numFmtId="0" fontId="14" fillId="0" borderId="6" xfId="0" applyNumberFormat="1" applyFont="1" applyBorder="1" applyAlignment="1"/>
    <xf numFmtId="0" fontId="14" fillId="0" borderId="7" xfId="0" applyNumberFormat="1" applyFont="1" applyBorder="1" applyAlignment="1"/>
    <xf numFmtId="0" fontId="14" fillId="0" borderId="1" xfId="0" applyNumberFormat="1" applyFont="1" applyBorder="1" applyAlignment="1"/>
    <xf numFmtId="0" fontId="14" fillId="0" borderId="8" xfId="0" applyNumberFormat="1" applyFont="1" applyBorder="1" applyAlignment="1"/>
    <xf numFmtId="0" fontId="2" fillId="0" borderId="10" xfId="0" applyNumberFormat="1" applyFont="1" applyBorder="1" applyAlignment="1">
      <alignment horizontal="center"/>
    </xf>
    <xf numFmtId="0" fontId="9" fillId="0" borderId="0" xfId="0" applyNumberFormat="1" applyFont="1" applyBorder="1" applyAlignment="1"/>
    <xf numFmtId="0" fontId="28" fillId="0" borderId="0" xfId="0" applyFont="1"/>
    <xf numFmtId="0" fontId="29" fillId="0" borderId="0" xfId="0" applyFont="1" applyAlignment="1">
      <alignment horizontal="right"/>
    </xf>
    <xf numFmtId="0" fontId="35" fillId="0" borderId="0" xfId="0" applyFont="1"/>
    <xf numFmtId="0" fontId="36" fillId="0" borderId="12" xfId="0" applyFont="1" applyBorder="1" applyAlignment="1">
      <alignment horizontal="center"/>
    </xf>
    <xf numFmtId="0" fontId="37" fillId="0" borderId="12" xfId="0" applyFont="1" applyBorder="1" applyAlignment="1">
      <alignment horizontal="center"/>
    </xf>
    <xf numFmtId="0" fontId="28" fillId="0" borderId="12" xfId="0" applyFont="1" applyBorder="1" applyAlignment="1">
      <alignment wrapText="1"/>
    </xf>
    <xf numFmtId="0" fontId="28" fillId="0" borderId="12" xfId="0" applyFont="1" applyBorder="1" applyAlignment="1">
      <alignment horizontal="center" vertical="center"/>
    </xf>
    <xf numFmtId="0" fontId="28" fillId="0" borderId="12" xfId="0" applyFont="1" applyBorder="1" applyAlignment="1">
      <alignment horizontal="center"/>
    </xf>
    <xf numFmtId="0" fontId="28" fillId="0" borderId="0" xfId="0" applyFont="1" applyBorder="1" applyAlignment="1">
      <alignment wrapText="1"/>
    </xf>
    <xf numFmtId="0" fontId="28" fillId="0" borderId="0" xfId="0" applyFont="1" applyBorder="1" applyAlignment="1">
      <alignment horizontal="center"/>
    </xf>
    <xf numFmtId="0" fontId="28" fillId="0" borderId="0" xfId="0" applyFont="1" applyAlignment="1">
      <alignment wrapText="1"/>
    </xf>
    <xf numFmtId="0" fontId="28" fillId="0" borderId="0" xfId="0" applyFont="1" applyAlignment="1">
      <alignment horizontal="right"/>
    </xf>
    <xf numFmtId="0" fontId="3" fillId="0" borderId="0" xfId="0" applyNumberFormat="1" applyFont="1" applyFill="1" applyBorder="1" applyAlignment="1">
      <alignment horizontal="right"/>
    </xf>
    <xf numFmtId="0" fontId="12" fillId="0" borderId="0" xfId="0" applyNumberFormat="1" applyFont="1" applyBorder="1" applyAlignment="1">
      <alignment horizontal="left"/>
    </xf>
    <xf numFmtId="0" fontId="40" fillId="0" borderId="0" xfId="0" applyFont="1" applyFill="1"/>
    <xf numFmtId="167" fontId="22"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center"/>
    </xf>
    <xf numFmtId="0" fontId="22" fillId="0" borderId="0" xfId="0" applyNumberFormat="1" applyFont="1" applyBorder="1" applyAlignment="1"/>
    <xf numFmtId="0" fontId="17" fillId="0" borderId="0" xfId="0" applyFont="1" applyFill="1"/>
    <xf numFmtId="0" fontId="2" fillId="0" borderId="0" xfId="0" applyFont="1" applyFill="1" applyAlignment="1">
      <alignment vertical="top" wrapText="1"/>
    </xf>
    <xf numFmtId="0" fontId="42" fillId="0" borderId="0" xfId="0" applyFont="1" applyFill="1"/>
    <xf numFmtId="0" fontId="43" fillId="0" borderId="0" xfId="0" applyFont="1" applyFill="1"/>
    <xf numFmtId="0" fontId="17" fillId="0" borderId="17" xfId="0" applyFont="1" applyFill="1" applyBorder="1"/>
    <xf numFmtId="0" fontId="44" fillId="0" borderId="17" xfId="0" applyFont="1" applyFill="1" applyBorder="1"/>
    <xf numFmtId="0" fontId="17" fillId="0" borderId="0" xfId="0" applyFont="1" applyFill="1" applyAlignment="1">
      <alignment horizontal="left" vertical="top"/>
    </xf>
    <xf numFmtId="0" fontId="17" fillId="0" borderId="0" xfId="0" applyFont="1" applyFill="1" applyAlignment="1" applyProtection="1">
      <alignment vertical="top"/>
      <protection locked="0"/>
    </xf>
    <xf numFmtId="0" fontId="13" fillId="0" borderId="0" xfId="0" applyFont="1" applyFill="1" applyAlignment="1">
      <alignment horizontal="center" vertical="top"/>
    </xf>
    <xf numFmtId="0" fontId="43" fillId="0" borderId="0" xfId="0" applyFont="1" applyFill="1" applyAlignment="1">
      <alignment horizontal="center" vertical="top"/>
    </xf>
    <xf numFmtId="0" fontId="17" fillId="0" borderId="0" xfId="0" applyFont="1" applyFill="1" applyAlignment="1" applyProtection="1">
      <alignment horizontal="center" vertical="top"/>
      <protection locked="0"/>
    </xf>
    <xf numFmtId="0" fontId="43" fillId="0" borderId="29" xfId="0" applyFont="1" applyFill="1" applyBorder="1" applyAlignment="1">
      <alignment horizontal="center" vertical="center" textRotation="90" wrapText="1"/>
    </xf>
    <xf numFmtId="0" fontId="46" fillId="0" borderId="12" xfId="0" applyFont="1" applyFill="1" applyBorder="1" applyAlignment="1">
      <alignment vertical="top" wrapText="1"/>
    </xf>
    <xf numFmtId="0" fontId="17" fillId="0" borderId="12" xfId="0" applyFont="1" applyFill="1" applyBorder="1"/>
    <xf numFmtId="0" fontId="42" fillId="0" borderId="30" xfId="0" applyFont="1" applyFill="1" applyBorder="1" applyAlignment="1">
      <alignment horizontal="left" vertical="top" wrapText="1"/>
    </xf>
    <xf numFmtId="0" fontId="43" fillId="0" borderId="30" xfId="0" applyFont="1" applyFill="1" applyBorder="1" applyAlignment="1">
      <alignment horizontal="left" vertical="top" wrapText="1"/>
    </xf>
    <xf numFmtId="0" fontId="42" fillId="3" borderId="30" xfId="0" applyFont="1" applyFill="1" applyBorder="1" applyAlignment="1">
      <alignment horizontal="left" vertical="top" wrapText="1"/>
    </xf>
    <xf numFmtId="0" fontId="42" fillId="0" borderId="31" xfId="0" applyFont="1" applyFill="1" applyBorder="1" applyAlignment="1">
      <alignment horizontal="left" vertical="top" wrapText="1"/>
    </xf>
    <xf numFmtId="0" fontId="42" fillId="0" borderId="12" xfId="0" applyFont="1" applyFill="1" applyBorder="1" applyAlignment="1">
      <alignment horizontal="left" vertical="top" wrapText="1"/>
    </xf>
    <xf numFmtId="0" fontId="42" fillId="3" borderId="12" xfId="0" applyFont="1" applyFill="1" applyBorder="1" applyAlignment="1">
      <alignment horizontal="left" vertical="top" wrapText="1"/>
    </xf>
    <xf numFmtId="0" fontId="42" fillId="0" borderId="0" xfId="0" applyFont="1" applyFill="1" applyAlignment="1">
      <alignment horizontal="left" vertical="top" wrapText="1"/>
    </xf>
    <xf numFmtId="0" fontId="42" fillId="0" borderId="32" xfId="0" applyFont="1" applyFill="1" applyBorder="1" applyAlignment="1">
      <alignment horizontal="left" vertical="top" wrapText="1"/>
    </xf>
    <xf numFmtId="0" fontId="43" fillId="0" borderId="32" xfId="0" applyFont="1" applyFill="1" applyBorder="1" applyAlignment="1">
      <alignment horizontal="left" vertical="top" wrapText="1"/>
    </xf>
    <xf numFmtId="0" fontId="42" fillId="3" borderId="32" xfId="0" applyFont="1" applyFill="1" applyBorder="1" applyAlignment="1">
      <alignment horizontal="left" vertical="top" wrapText="1"/>
    </xf>
    <xf numFmtId="0" fontId="42" fillId="0" borderId="33" xfId="0" applyFont="1" applyFill="1" applyBorder="1" applyAlignment="1">
      <alignment horizontal="left" vertical="top" wrapText="1"/>
    </xf>
    <xf numFmtId="0" fontId="43" fillId="0" borderId="33"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Alignment="1">
      <alignment horizontal="right" vertical="top" wrapText="1"/>
    </xf>
    <xf numFmtId="0" fontId="42" fillId="0" borderId="12" xfId="0" applyFont="1" applyFill="1" applyBorder="1"/>
    <xf numFmtId="0" fontId="43" fillId="0" borderId="0" xfId="0" applyFont="1" applyFill="1" applyAlignment="1">
      <alignment horizontal="left" vertical="top" wrapText="1"/>
    </xf>
    <xf numFmtId="0" fontId="17" fillId="0" borderId="0" xfId="0" applyFont="1" applyFill="1" applyAlignment="1">
      <alignment horizontal="left" vertical="top" wrapText="1"/>
    </xf>
    <xf numFmtId="0" fontId="47" fillId="0" borderId="0" xfId="0" applyFont="1" applyFill="1" applyAlignment="1" applyProtection="1">
      <alignment horizontal="center" vertical="center" wrapText="1"/>
      <protection locked="0"/>
    </xf>
    <xf numFmtId="0" fontId="47" fillId="0" borderId="0" xfId="0" applyFont="1" applyFill="1" applyAlignment="1" applyProtection="1">
      <alignment horizontal="left" vertical="center" wrapText="1"/>
      <protection locked="0"/>
    </xf>
    <xf numFmtId="0" fontId="47" fillId="0" borderId="0" xfId="0" applyFont="1" applyFill="1" applyProtection="1">
      <protection locked="0"/>
    </xf>
    <xf numFmtId="0" fontId="28" fillId="0" borderId="0" xfId="0" applyFont="1" applyFill="1" applyProtection="1">
      <protection locked="0"/>
    </xf>
    <xf numFmtId="0" fontId="53" fillId="0" borderId="11"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49" fontId="14" fillId="0" borderId="9" xfId="0" applyNumberFormat="1" applyFont="1" applyFill="1" applyBorder="1" applyAlignment="1">
      <alignment horizontal="center" vertical="center"/>
    </xf>
    <xf numFmtId="49" fontId="14" fillId="0" borderId="9" xfId="0" applyNumberFormat="1" applyFont="1" applyFill="1" applyBorder="1" applyAlignment="1">
      <alignment vertical="center" wrapText="1"/>
    </xf>
    <xf numFmtId="0" fontId="14" fillId="0" borderId="12" xfId="0" applyFont="1" applyFill="1" applyBorder="1" applyAlignment="1" applyProtection="1">
      <alignment horizontal="center" vertical="center" wrapText="1"/>
      <protection locked="0"/>
    </xf>
    <xf numFmtId="0" fontId="14" fillId="0" borderId="12" xfId="0" applyNumberFormat="1" applyFont="1" applyFill="1" applyBorder="1" applyAlignment="1" applyProtection="1">
      <alignment horizontal="center" vertical="center" wrapText="1"/>
      <protection locked="0"/>
    </xf>
    <xf numFmtId="0" fontId="54"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49" fontId="14" fillId="0" borderId="12" xfId="0" applyNumberFormat="1" applyFont="1" applyFill="1" applyBorder="1" applyAlignment="1" applyProtection="1">
      <alignment horizontal="left" vertical="center" wrapText="1"/>
      <protection locked="0"/>
    </xf>
    <xf numFmtId="49" fontId="52" fillId="0" borderId="12"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center" vertical="center" wrapText="1"/>
      <protection locked="0"/>
    </xf>
    <xf numFmtId="0" fontId="14" fillId="0" borderId="11" xfId="0" applyFont="1" applyFill="1" applyBorder="1" applyAlignment="1" applyProtection="1">
      <alignment horizontal="left" vertical="center" wrapText="1"/>
      <protection locked="0"/>
    </xf>
    <xf numFmtId="49" fontId="14" fillId="0" borderId="12" xfId="0" applyNumberFormat="1" applyFont="1" applyFill="1" applyBorder="1" applyAlignment="1">
      <alignment horizontal="center" vertical="center"/>
    </xf>
    <xf numFmtId="49" fontId="14" fillId="0" borderId="12" xfId="0" applyNumberFormat="1" applyFont="1" applyFill="1" applyBorder="1" applyAlignment="1">
      <alignment vertical="center" wrapText="1"/>
    </xf>
    <xf numFmtId="49" fontId="52" fillId="0" borderId="11" xfId="0" applyNumberFormat="1" applyFont="1" applyFill="1" applyBorder="1" applyAlignment="1" applyProtection="1">
      <alignment horizontal="left" vertical="center" wrapText="1"/>
      <protection locked="0"/>
    </xf>
    <xf numFmtId="0" fontId="14" fillId="0" borderId="12" xfId="0" applyFont="1" applyFill="1" applyBorder="1" applyAlignment="1" applyProtection="1">
      <alignment horizontal="center" vertical="center"/>
      <protection locked="0"/>
    </xf>
    <xf numFmtId="0" fontId="25" fillId="0" borderId="1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center" vertical="center"/>
      <protection locked="0"/>
    </xf>
    <xf numFmtId="49" fontId="53" fillId="0" borderId="12" xfId="0" applyNumberFormat="1" applyFont="1" applyFill="1" applyBorder="1" applyAlignment="1" applyProtection="1">
      <alignment horizontal="left" vertical="center" wrapText="1"/>
      <protection locked="0"/>
    </xf>
    <xf numFmtId="0" fontId="25" fillId="0" borderId="12" xfId="0" applyFont="1" applyFill="1" applyBorder="1" applyAlignment="1" applyProtection="1">
      <alignment horizontal="center" vertical="center" wrapText="1"/>
      <protection locked="0"/>
    </xf>
    <xf numFmtId="0" fontId="37" fillId="0" borderId="0" xfId="0" applyFont="1" applyFill="1" applyProtection="1">
      <protection locked="0"/>
    </xf>
    <xf numFmtId="0" fontId="52"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protection locked="0"/>
    </xf>
    <xf numFmtId="49" fontId="52" fillId="0" borderId="0"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3" fillId="0" borderId="0" xfId="0" applyNumberFormat="1" applyFont="1" applyBorder="1" applyAlignment="1"/>
    <xf numFmtId="0" fontId="28" fillId="0" borderId="0" xfId="0" applyFont="1" applyFill="1" applyBorder="1" applyProtection="1">
      <protection locked="0"/>
    </xf>
    <xf numFmtId="0" fontId="0" fillId="0" borderId="0" xfId="0" applyFill="1" applyProtection="1">
      <protection locked="0"/>
    </xf>
    <xf numFmtId="0" fontId="1" fillId="0" borderId="0" xfId="0" applyFont="1" applyFill="1" applyProtection="1">
      <protection locked="0"/>
    </xf>
    <xf numFmtId="0" fontId="47" fillId="0" borderId="0" xfId="0" applyFont="1" applyFill="1" applyAlignment="1" applyProtection="1">
      <alignment horizontal="right" vertical="center" wrapText="1"/>
      <protection locked="0"/>
    </xf>
    <xf numFmtId="0" fontId="47" fillId="0" borderId="0" xfId="0" applyFont="1" applyAlignment="1">
      <alignment horizontal="right" vertical="center" wrapText="1"/>
    </xf>
    <xf numFmtId="49" fontId="14" fillId="0" borderId="11" xfId="0" applyNumberFormat="1" applyFont="1" applyFill="1" applyBorder="1" applyAlignment="1" applyProtection="1">
      <alignment horizontal="left" vertical="center" wrapText="1"/>
      <protection locked="0"/>
    </xf>
    <xf numFmtId="49" fontId="14"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protection locked="0"/>
    </xf>
    <xf numFmtId="49" fontId="14" fillId="0" borderId="11"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lignment horizontal="center" vertical="center" wrapText="1"/>
    </xf>
    <xf numFmtId="0" fontId="14" fillId="0" borderId="11"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center" vertical="center" wrapText="1"/>
      <protection locked="0"/>
    </xf>
    <xf numFmtId="0" fontId="28" fillId="0" borderId="0" xfId="0" applyFont="1" applyFill="1" applyAlignment="1" applyProtection="1">
      <alignment horizontal="center" vertical="center" wrapText="1"/>
      <protection locked="0"/>
    </xf>
    <xf numFmtId="0" fontId="28" fillId="0" borderId="0" xfId="0" applyFont="1" applyFill="1" applyAlignment="1" applyProtection="1">
      <alignment horizontal="left" vertical="center" wrapText="1"/>
      <protection locked="0"/>
    </xf>
    <xf numFmtId="0" fontId="55" fillId="0" borderId="0" xfId="0" applyFont="1" applyAlignment="1">
      <alignment horizontal="right"/>
    </xf>
    <xf numFmtId="0" fontId="55" fillId="0" borderId="0" xfId="0" applyFont="1" applyAlignment="1">
      <alignment horizontal="right" wrapText="1"/>
    </xf>
    <xf numFmtId="0" fontId="17" fillId="0" borderId="0" xfId="1" applyFont="1" applyFill="1"/>
    <xf numFmtId="0" fontId="29" fillId="0" borderId="0" xfId="0" applyFont="1" applyAlignment="1">
      <alignment wrapText="1"/>
    </xf>
    <xf numFmtId="0" fontId="17" fillId="0" borderId="0" xfId="1" applyFont="1" applyFill="1" applyAlignment="1">
      <alignment horizontal="left" vertical="top"/>
    </xf>
    <xf numFmtId="0" fontId="17" fillId="0" borderId="12" xfId="1" applyFont="1" applyFill="1" applyBorder="1" applyAlignment="1">
      <alignment horizontal="left" vertical="top" wrapText="1"/>
    </xf>
    <xf numFmtId="0" fontId="17" fillId="0" borderId="12" xfId="1" applyFont="1" applyFill="1" applyBorder="1" applyAlignment="1">
      <alignment horizontal="center" vertical="top" wrapText="1"/>
    </xf>
    <xf numFmtId="0" fontId="17" fillId="0" borderId="12" xfId="1" applyFont="1" applyFill="1" applyBorder="1" applyAlignment="1">
      <alignment horizontal="center" vertical="center"/>
    </xf>
    <xf numFmtId="0" fontId="59" fillId="0" borderId="12" xfId="0" applyFont="1" applyBorder="1" applyAlignment="1">
      <alignment wrapText="1"/>
    </xf>
    <xf numFmtId="0" fontId="17" fillId="0" borderId="12" xfId="1" applyFont="1" applyFill="1" applyBorder="1"/>
    <xf numFmtId="16" fontId="17" fillId="0" borderId="12" xfId="1" applyNumberFormat="1" applyFont="1" applyFill="1" applyBorder="1" applyAlignment="1">
      <alignment horizontal="left" vertical="top" wrapText="1"/>
    </xf>
    <xf numFmtId="0" fontId="42" fillId="0" borderId="12" xfId="1" applyFont="1" applyFill="1" applyBorder="1" applyAlignment="1">
      <alignment wrapText="1"/>
    </xf>
    <xf numFmtId="0" fontId="43" fillId="0" borderId="0" xfId="1" applyFont="1" applyFill="1" applyAlignment="1">
      <alignment wrapText="1"/>
    </xf>
    <xf numFmtId="0" fontId="17" fillId="0" borderId="0" xfId="1" applyFont="1" applyFill="1" applyAlignment="1">
      <alignment horizontal="left" vertical="top" wrapText="1"/>
    </xf>
    <xf numFmtId="0" fontId="17" fillId="0" borderId="0" xfId="1" applyFont="1" applyFill="1" applyAlignment="1">
      <alignment horizontal="right"/>
    </xf>
    <xf numFmtId="0" fontId="3" fillId="0" borderId="1" xfId="0" applyNumberFormat="1" applyFont="1" applyBorder="1" applyAlignment="1">
      <alignment horizontal="center"/>
    </xf>
    <xf numFmtId="0" fontId="11" fillId="0" borderId="0" xfId="0" applyNumberFormat="1" applyFont="1" applyBorder="1" applyAlignment="1">
      <alignment horizontal="center" vertical="top"/>
    </xf>
    <xf numFmtId="0" fontId="3" fillId="0" borderId="12" xfId="0" applyNumberFormat="1" applyFont="1" applyFill="1" applyBorder="1" applyAlignment="1">
      <alignment horizontal="center"/>
    </xf>
    <xf numFmtId="2" fontId="3" fillId="0" borderId="9" xfId="0" applyNumberFormat="1" applyFont="1" applyFill="1" applyBorder="1" applyAlignment="1">
      <alignment horizontal="center"/>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7" fillId="0" borderId="12" xfId="0" applyNumberFormat="1" applyFont="1" applyBorder="1" applyAlignment="1">
      <alignment horizontal="center"/>
    </xf>
    <xf numFmtId="2" fontId="7" fillId="0" borderId="9" xfId="0" applyNumberFormat="1" applyFont="1" applyFill="1" applyBorder="1" applyAlignment="1">
      <alignment horizontal="center"/>
    </xf>
    <xf numFmtId="2" fontId="7" fillId="0" borderId="10" xfId="0" applyNumberFormat="1" applyFont="1" applyFill="1" applyBorder="1" applyAlignment="1">
      <alignment horizontal="center"/>
    </xf>
    <xf numFmtId="2" fontId="7" fillId="0" borderId="11" xfId="0" applyNumberFormat="1" applyFont="1" applyFill="1" applyBorder="1" applyAlignment="1">
      <alignment horizontal="center"/>
    </xf>
    <xf numFmtId="0" fontId="7" fillId="0" borderId="9"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2" fontId="3" fillId="0" borderId="12" xfId="0" applyNumberFormat="1" applyFont="1" applyFill="1" applyBorder="1" applyAlignment="1">
      <alignment horizontal="center" vertical="center"/>
    </xf>
    <xf numFmtId="0" fontId="8" fillId="0" borderId="9" xfId="0" applyNumberFormat="1" applyFont="1" applyBorder="1" applyAlignment="1">
      <alignment horizontal="center"/>
    </xf>
    <xf numFmtId="0" fontId="8" fillId="0" borderId="10" xfId="0" applyNumberFormat="1" applyFont="1" applyBorder="1" applyAlignment="1">
      <alignment horizontal="center"/>
    </xf>
    <xf numFmtId="0" fontId="8" fillId="0" borderId="11" xfId="0" applyNumberFormat="1" applyFont="1" applyBorder="1" applyAlignment="1">
      <alignment horizontal="center"/>
    </xf>
    <xf numFmtId="0" fontId="3" fillId="0" borderId="5" xfId="0" applyNumberFormat="1" applyFont="1" applyBorder="1" applyAlignment="1">
      <alignment horizontal="center"/>
    </xf>
    <xf numFmtId="0" fontId="3" fillId="0" borderId="0" xfId="0" applyNumberFormat="1" applyFont="1" applyBorder="1" applyAlignment="1">
      <alignment horizontal="center"/>
    </xf>
    <xf numFmtId="0"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0" fontId="7" fillId="2" borderId="7" xfId="0" applyNumberFormat="1" applyFont="1" applyFill="1" applyBorder="1" applyAlignment="1">
      <alignment horizontal="center"/>
    </xf>
    <xf numFmtId="0" fontId="7" fillId="2" borderId="1" xfId="0" applyNumberFormat="1" applyFont="1" applyFill="1" applyBorder="1" applyAlignment="1">
      <alignment horizontal="center"/>
    </xf>
    <xf numFmtId="0" fontId="7" fillId="2" borderId="8" xfId="0" applyNumberFormat="1" applyFont="1" applyFill="1" applyBorder="1" applyAlignment="1">
      <alignment horizontal="center"/>
    </xf>
    <xf numFmtId="0" fontId="4" fillId="0" borderId="0" xfId="0" applyNumberFormat="1" applyFont="1" applyBorder="1" applyAlignment="1">
      <alignment horizontal="center"/>
    </xf>
    <xf numFmtId="49" fontId="4" fillId="0" borderId="1" xfId="0" applyNumberFormat="1" applyFont="1" applyBorder="1" applyAlignment="1">
      <alignment horizontal="center"/>
    </xf>
    <xf numFmtId="0" fontId="3" fillId="0" borderId="2" xfId="0" applyNumberFormat="1" applyFont="1" applyBorder="1" applyAlignment="1">
      <alignment horizontal="center"/>
    </xf>
    <xf numFmtId="0" fontId="3" fillId="0" borderId="3" xfId="0" applyNumberFormat="1" applyFont="1" applyBorder="1" applyAlignment="1">
      <alignment horizontal="center"/>
    </xf>
    <xf numFmtId="0" fontId="3" fillId="0" borderId="4" xfId="0" applyNumberFormat="1" applyFont="1" applyBorder="1" applyAlignment="1">
      <alignment horizontal="center"/>
    </xf>
    <xf numFmtId="0" fontId="13" fillId="0" borderId="0" xfId="0" applyFont="1" applyFill="1" applyAlignment="1">
      <alignment horizontal="center" vertical="top" wrapText="1"/>
    </xf>
    <xf numFmtId="0" fontId="14" fillId="0" borderId="0" xfId="0" applyFont="1" applyFill="1" applyAlignment="1">
      <alignment horizontal="center" vertical="top" wrapText="1"/>
    </xf>
    <xf numFmtId="0" fontId="13" fillId="0" borderId="0" xfId="0" applyFont="1" applyFill="1" applyAlignment="1">
      <alignment horizontal="center" vertical="center" wrapText="1"/>
    </xf>
    <xf numFmtId="0" fontId="17" fillId="0" borderId="13"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7" xfId="0" applyNumberFormat="1" applyFont="1" applyFill="1" applyBorder="1" applyAlignment="1">
      <alignment horizontal="left"/>
    </xf>
    <xf numFmtId="0" fontId="14" fillId="0" borderId="1" xfId="0" applyNumberFormat="1" applyFont="1" applyFill="1" applyBorder="1" applyAlignment="1">
      <alignment horizontal="left"/>
    </xf>
    <xf numFmtId="0" fontId="14" fillId="0" borderId="8" xfId="0" applyNumberFormat="1" applyFont="1" applyFill="1" applyBorder="1" applyAlignment="1">
      <alignment horizontal="left"/>
    </xf>
    <xf numFmtId="0" fontId="22" fillId="0" borderId="1" xfId="0" applyNumberFormat="1" applyFont="1" applyFill="1" applyBorder="1" applyAlignment="1">
      <alignment horizontal="center"/>
    </xf>
    <xf numFmtId="0" fontId="14" fillId="0" borderId="1" xfId="0" applyNumberFormat="1" applyFont="1" applyFill="1" applyBorder="1" applyAlignment="1">
      <alignment horizontal="center"/>
    </xf>
    <xf numFmtId="0" fontId="11" fillId="0" borderId="3" xfId="0" applyNumberFormat="1" applyFont="1" applyFill="1" applyBorder="1" applyAlignment="1">
      <alignment horizontal="center" vertical="top"/>
    </xf>
    <xf numFmtId="0" fontId="14" fillId="0" borderId="2" xfId="0" applyNumberFormat="1" applyFont="1" applyFill="1" applyBorder="1" applyAlignment="1">
      <alignment horizontal="left"/>
    </xf>
    <xf numFmtId="0" fontId="14" fillId="0" borderId="3"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8" xfId="0" applyNumberFormat="1" applyFont="1" applyFill="1" applyBorder="1" applyAlignment="1">
      <alignment horizontal="center" vertical="center"/>
    </xf>
    <xf numFmtId="0" fontId="14" fillId="0" borderId="2" xfId="0" applyNumberFormat="1" applyFont="1" applyFill="1" applyBorder="1" applyAlignment="1">
      <alignment horizontal="right" vertical="center"/>
    </xf>
    <xf numFmtId="0" fontId="14" fillId="0" borderId="3" xfId="0" applyNumberFormat="1" applyFont="1" applyFill="1" applyBorder="1" applyAlignment="1">
      <alignment horizontal="right" vertical="center"/>
    </xf>
    <xf numFmtId="0" fontId="14" fillId="0" borderId="4" xfId="0" applyNumberFormat="1" applyFont="1" applyFill="1" applyBorder="1" applyAlignment="1">
      <alignment horizontal="right" vertical="center"/>
    </xf>
    <xf numFmtId="0" fontId="14" fillId="0" borderId="7" xfId="0" applyNumberFormat="1" applyFont="1" applyFill="1" applyBorder="1" applyAlignment="1">
      <alignment horizontal="right" vertical="center"/>
    </xf>
    <xf numFmtId="0" fontId="14" fillId="0" borderId="1" xfId="0" applyNumberFormat="1" applyFont="1" applyFill="1" applyBorder="1" applyAlignment="1">
      <alignment horizontal="right" vertical="center"/>
    </xf>
    <xf numFmtId="0" fontId="14" fillId="0" borderId="8" xfId="0" applyNumberFormat="1" applyFont="1" applyFill="1" applyBorder="1" applyAlignment="1">
      <alignment horizontal="right" vertical="center"/>
    </xf>
    <xf numFmtId="0" fontId="14" fillId="0" borderId="5" xfId="0" applyNumberFormat="1" applyFont="1" applyFill="1" applyBorder="1" applyAlignment="1">
      <alignment horizontal="left"/>
    </xf>
    <xf numFmtId="0" fontId="14" fillId="0" borderId="0" xfId="0" applyNumberFormat="1" applyFont="1" applyFill="1" applyBorder="1" applyAlignment="1">
      <alignment horizontal="left"/>
    </xf>
    <xf numFmtId="0" fontId="14" fillId="0" borderId="6" xfId="0" applyNumberFormat="1" applyFont="1" applyFill="1" applyBorder="1" applyAlignment="1">
      <alignment horizontal="left"/>
    </xf>
    <xf numFmtId="9" fontId="14" fillId="0" borderId="2"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9" fontId="14" fillId="0" borderId="3" xfId="0" applyNumberFormat="1" applyFont="1" applyFill="1" applyBorder="1" applyAlignment="1">
      <alignment horizontal="center" vertical="center"/>
    </xf>
    <xf numFmtId="9" fontId="14" fillId="0" borderId="4" xfId="0" applyNumberFormat="1" applyFont="1" applyFill="1" applyBorder="1" applyAlignment="1">
      <alignment horizontal="center" vertical="center"/>
    </xf>
    <xf numFmtId="9" fontId="14" fillId="0" borderId="5"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9" fontId="14" fillId="0" borderId="6" xfId="0" applyNumberFormat="1" applyFont="1" applyFill="1" applyBorder="1" applyAlignment="1">
      <alignment horizontal="center" vertical="center"/>
    </xf>
    <xf numFmtId="9" fontId="14" fillId="0" borderId="7" xfId="0" applyNumberFormat="1" applyFont="1" applyFill="1" applyBorder="1" applyAlignment="1">
      <alignment horizontal="center" vertical="center"/>
    </xf>
    <xf numFmtId="9" fontId="14" fillId="0" borderId="1" xfId="0" applyNumberFormat="1" applyFont="1" applyFill="1" applyBorder="1" applyAlignment="1">
      <alignment horizontal="center" vertical="center"/>
    </xf>
    <xf numFmtId="9" fontId="14" fillId="0" borderId="8" xfId="0" applyNumberFormat="1" applyFont="1" applyFill="1" applyBorder="1" applyAlignment="1">
      <alignment horizontal="center" vertical="center"/>
    </xf>
    <xf numFmtId="0" fontId="14" fillId="0" borderId="9" xfId="0" applyNumberFormat="1" applyFont="1" applyFill="1" applyBorder="1" applyAlignment="1">
      <alignment horizontal="right"/>
    </xf>
    <xf numFmtId="0" fontId="14" fillId="0" borderId="10" xfId="0" applyNumberFormat="1" applyFont="1" applyFill="1" applyBorder="1" applyAlignment="1">
      <alignment horizontal="right"/>
    </xf>
    <xf numFmtId="0" fontId="14" fillId="0" borderId="11" xfId="0" applyNumberFormat="1" applyFont="1" applyFill="1" applyBorder="1" applyAlignment="1">
      <alignment horizontal="right"/>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164" fontId="14" fillId="0" borderId="5"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14" fillId="0" borderId="6" xfId="0" applyNumberFormat="1" applyFont="1" applyFill="1" applyBorder="1" applyAlignment="1">
      <alignment horizontal="center" vertical="center"/>
    </xf>
    <xf numFmtId="164" fontId="14" fillId="0" borderId="7"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164" fontId="14" fillId="0" borderId="8" xfId="0" applyNumberFormat="1" applyFont="1" applyFill="1" applyBorder="1" applyAlignment="1">
      <alignment horizontal="center" vertical="center"/>
    </xf>
    <xf numFmtId="0" fontId="14" fillId="0" borderId="9" xfId="0" applyNumberFormat="1" applyFont="1" applyFill="1" applyBorder="1" applyAlignment="1">
      <alignment horizontal="left"/>
    </xf>
    <xf numFmtId="0" fontId="14" fillId="0" borderId="10" xfId="0" applyNumberFormat="1" applyFont="1" applyFill="1" applyBorder="1" applyAlignment="1">
      <alignment horizontal="left"/>
    </xf>
    <xf numFmtId="0" fontId="14" fillId="0" borderId="11" xfId="0" applyNumberFormat="1" applyFont="1" applyFill="1" applyBorder="1" applyAlignment="1">
      <alignment horizontal="left"/>
    </xf>
    <xf numFmtId="0" fontId="14" fillId="0" borderId="9"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1" xfId="0" applyNumberFormat="1" applyFont="1" applyFill="1" applyBorder="1" applyAlignment="1">
      <alignment horizontal="center"/>
    </xf>
    <xf numFmtId="0" fontId="14" fillId="0" borderId="5" xfId="0" applyNumberFormat="1" applyFont="1" applyFill="1" applyBorder="1" applyAlignment="1">
      <alignment horizontal="left" wrapText="1"/>
    </xf>
    <xf numFmtId="0" fontId="14" fillId="0" borderId="0" xfId="0" applyNumberFormat="1" applyFont="1" applyFill="1" applyBorder="1" applyAlignment="1">
      <alignment horizontal="left" wrapText="1"/>
    </xf>
    <xf numFmtId="0" fontId="14" fillId="0" borderId="6" xfId="0" applyNumberFormat="1" applyFont="1" applyFill="1" applyBorder="1" applyAlignment="1">
      <alignment horizontal="left" wrapText="1"/>
    </xf>
    <xf numFmtId="0" fontId="14" fillId="0" borderId="2" xfId="0" applyNumberFormat="1" applyFont="1" applyFill="1" applyBorder="1" applyAlignment="1">
      <alignment horizontal="left" wrapText="1"/>
    </xf>
    <xf numFmtId="0" fontId="14" fillId="0" borderId="3" xfId="0" applyNumberFormat="1" applyFont="1" applyFill="1" applyBorder="1" applyAlignment="1">
      <alignment horizontal="left" wrapText="1"/>
    </xf>
    <xf numFmtId="0" fontId="14" fillId="0" borderId="4" xfId="0" applyNumberFormat="1" applyFont="1" applyFill="1" applyBorder="1" applyAlignment="1">
      <alignment horizontal="left" wrapText="1"/>
    </xf>
    <xf numFmtId="0" fontId="14" fillId="0" borderId="7" xfId="0" applyNumberFormat="1" applyFont="1" applyFill="1" applyBorder="1" applyAlignment="1">
      <alignment horizontal="center"/>
    </xf>
    <xf numFmtId="0" fontId="14" fillId="0" borderId="8" xfId="0" applyNumberFormat="1" applyFont="1" applyFill="1" applyBorder="1" applyAlignment="1">
      <alignment horizontal="center"/>
    </xf>
    <xf numFmtId="0" fontId="14" fillId="0" borderId="5" xfId="0" applyNumberFormat="1" applyFont="1" applyFill="1" applyBorder="1" applyAlignment="1">
      <alignment horizontal="center"/>
    </xf>
    <xf numFmtId="0" fontId="14" fillId="0" borderId="0" xfId="0" applyNumberFormat="1" applyFont="1" applyFill="1" applyBorder="1" applyAlignment="1">
      <alignment horizontal="center"/>
    </xf>
    <xf numFmtId="0" fontId="14" fillId="0" borderId="6" xfId="0" applyNumberFormat="1" applyFont="1" applyFill="1" applyBorder="1" applyAlignment="1">
      <alignment horizontal="center"/>
    </xf>
    <xf numFmtId="0" fontId="14" fillId="0" borderId="2"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4" xfId="0" applyNumberFormat="1" applyFont="1" applyFill="1" applyBorder="1" applyAlignment="1">
      <alignment horizontal="center"/>
    </xf>
    <xf numFmtId="0" fontId="7" fillId="0" borderId="0" xfId="0" applyNumberFormat="1" applyFont="1" applyFill="1" applyBorder="1" applyAlignment="1">
      <alignment horizontal="left"/>
    </xf>
    <xf numFmtId="0" fontId="19" fillId="0" borderId="1" xfId="0" applyNumberFormat="1" applyFont="1" applyFill="1" applyBorder="1" applyAlignment="1">
      <alignment horizontal="right"/>
    </xf>
    <xf numFmtId="0" fontId="21" fillId="0" borderId="1" xfId="0" applyNumberFormat="1" applyFont="1" applyFill="1" applyBorder="1" applyAlignment="1">
      <alignment horizontal="center"/>
    </xf>
    <xf numFmtId="0" fontId="11" fillId="0" borderId="0" xfId="0" applyNumberFormat="1" applyFont="1" applyFill="1" applyBorder="1" applyAlignment="1">
      <alignment horizontal="center" vertical="top"/>
    </xf>
    <xf numFmtId="0" fontId="14" fillId="0" borderId="15" xfId="0" applyNumberFormat="1" applyFont="1" applyFill="1" applyBorder="1" applyAlignment="1">
      <alignment horizontal="left"/>
    </xf>
    <xf numFmtId="0" fontId="14" fillId="0" borderId="16" xfId="0" applyNumberFormat="1" applyFont="1" applyFill="1" applyBorder="1" applyAlignment="1">
      <alignment horizontal="left"/>
    </xf>
    <xf numFmtId="0" fontId="14" fillId="0" borderId="14" xfId="0" applyNumberFormat="1" applyFont="1" applyFill="1" applyBorder="1" applyAlignment="1">
      <alignment horizontal="left"/>
    </xf>
    <xf numFmtId="0" fontId="14" fillId="0" borderId="14" xfId="0" applyNumberFormat="1" applyFont="1" applyFill="1" applyBorder="1" applyAlignment="1">
      <alignment horizontal="left" wrapText="1"/>
    </xf>
    <xf numFmtId="0" fontId="14" fillId="0" borderId="5" xfId="0" applyNumberFormat="1" applyFont="1" applyFill="1" applyBorder="1" applyAlignment="1">
      <alignment horizontal="right" vertical="center"/>
    </xf>
    <xf numFmtId="0" fontId="14" fillId="0" borderId="0" xfId="0" applyNumberFormat="1" applyFont="1" applyFill="1" applyBorder="1" applyAlignment="1">
      <alignment horizontal="right" vertical="center"/>
    </xf>
    <xf numFmtId="0" fontId="14" fillId="0" borderId="6" xfId="0" applyNumberFormat="1" applyFont="1" applyFill="1" applyBorder="1" applyAlignment="1">
      <alignment horizontal="right" vertical="center"/>
    </xf>
    <xf numFmtId="0" fontId="25" fillId="0" borderId="2"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4"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25" fillId="0" borderId="7"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xf>
    <xf numFmtId="0" fontId="14" fillId="0" borderId="16" xfId="0" applyNumberFormat="1" applyFont="1" applyFill="1" applyBorder="1" applyAlignment="1">
      <alignment horizontal="left" wrapText="1"/>
    </xf>
    <xf numFmtId="0" fontId="14" fillId="0" borderId="12" xfId="0" applyNumberFormat="1" applyFont="1" applyFill="1" applyBorder="1" applyAlignment="1">
      <alignment horizontal="left"/>
    </xf>
    <xf numFmtId="0" fontId="14" fillId="0" borderId="12" xfId="0" applyNumberFormat="1" applyFont="1" applyFill="1" applyBorder="1" applyAlignment="1">
      <alignment horizontal="right"/>
    </xf>
    <xf numFmtId="0" fontId="14" fillId="0" borderId="12" xfId="0" applyNumberFormat="1" applyFont="1" applyFill="1" applyBorder="1" applyAlignment="1">
      <alignment horizontal="center"/>
    </xf>
    <xf numFmtId="0" fontId="25" fillId="0" borderId="2" xfId="0" applyNumberFormat="1" applyFont="1" applyFill="1" applyBorder="1" applyAlignment="1">
      <alignment horizontal="center"/>
    </xf>
    <xf numFmtId="0" fontId="25" fillId="0" borderId="3" xfId="0" applyNumberFormat="1" applyFont="1" applyFill="1" applyBorder="1" applyAlignment="1">
      <alignment horizontal="center"/>
    </xf>
    <xf numFmtId="0" fontId="25" fillId="0" borderId="4" xfId="0" applyNumberFormat="1" applyFont="1" applyFill="1" applyBorder="1" applyAlignment="1">
      <alignment horizontal="center"/>
    </xf>
    <xf numFmtId="0" fontId="25" fillId="0" borderId="5" xfId="0" applyNumberFormat="1" applyFont="1" applyFill="1" applyBorder="1" applyAlignment="1">
      <alignment horizontal="center"/>
    </xf>
    <xf numFmtId="0" fontId="25" fillId="0" borderId="0" xfId="0" applyNumberFormat="1" applyFont="1" applyFill="1" applyBorder="1" applyAlignment="1">
      <alignment horizontal="center"/>
    </xf>
    <xf numFmtId="0" fontId="25" fillId="0" borderId="6" xfId="0" applyNumberFormat="1" applyFont="1" applyFill="1" applyBorder="1" applyAlignment="1">
      <alignment horizontal="center"/>
    </xf>
    <xf numFmtId="0" fontId="25" fillId="0" borderId="7" xfId="0" applyNumberFormat="1" applyFont="1" applyFill="1" applyBorder="1" applyAlignment="1">
      <alignment horizontal="center"/>
    </xf>
    <xf numFmtId="0" fontId="25" fillId="0" borderId="1" xfId="0" applyNumberFormat="1" applyFont="1" applyFill="1" applyBorder="1" applyAlignment="1">
      <alignment horizontal="center"/>
    </xf>
    <xf numFmtId="0" fontId="25" fillId="0" borderId="8"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 xfId="0" applyNumberFormat="1" applyFont="1" applyFill="1" applyBorder="1" applyAlignment="1">
      <alignment horizontal="center"/>
    </xf>
    <xf numFmtId="0" fontId="14" fillId="0" borderId="15" xfId="0" applyNumberFormat="1" applyFont="1" applyBorder="1" applyAlignment="1">
      <alignment horizontal="left"/>
    </xf>
    <xf numFmtId="0" fontId="9" fillId="0" borderId="0" xfId="0" applyNumberFormat="1" applyFont="1" applyBorder="1" applyAlignment="1">
      <alignment horizontal="left" wrapText="1"/>
    </xf>
    <xf numFmtId="0" fontId="14" fillId="0" borderId="1" xfId="0" applyNumberFormat="1" applyFont="1" applyBorder="1" applyAlignment="1">
      <alignment horizontal="center"/>
    </xf>
    <xf numFmtId="0" fontId="14" fillId="0" borderId="14" xfId="0" applyNumberFormat="1" applyFont="1" applyBorder="1" applyAlignment="1">
      <alignment horizontal="left"/>
    </xf>
    <xf numFmtId="165" fontId="25" fillId="0" borderId="2" xfId="0" applyNumberFormat="1" applyFont="1" applyFill="1" applyBorder="1" applyAlignment="1">
      <alignment horizontal="center" vertical="center"/>
    </xf>
    <xf numFmtId="165" fontId="25" fillId="0" borderId="3" xfId="0" applyNumberFormat="1" applyFont="1" applyFill="1" applyBorder="1" applyAlignment="1">
      <alignment horizontal="center" vertical="center"/>
    </xf>
    <xf numFmtId="165" fontId="25" fillId="0" borderId="4" xfId="0" applyNumberFormat="1" applyFont="1" applyFill="1" applyBorder="1" applyAlignment="1">
      <alignment horizontal="center" vertical="center"/>
    </xf>
    <xf numFmtId="165" fontId="25" fillId="0" borderId="7" xfId="0" applyNumberFormat="1" applyFont="1" applyFill="1" applyBorder="1" applyAlignment="1">
      <alignment horizontal="center" vertical="center"/>
    </xf>
    <xf numFmtId="165" fontId="25" fillId="0" borderId="1"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0" fontId="14" fillId="0" borderId="16" xfId="0" applyNumberFormat="1" applyFont="1" applyBorder="1" applyAlignment="1">
      <alignment horizontal="left"/>
    </xf>
    <xf numFmtId="0" fontId="14" fillId="0" borderId="16" xfId="0" applyNumberFormat="1" applyFont="1" applyBorder="1" applyAlignment="1">
      <alignment horizontal="left" wrapText="1"/>
    </xf>
    <xf numFmtId="0" fontId="14" fillId="0" borderId="14" xfId="0" applyNumberFormat="1" applyFont="1" applyBorder="1" applyAlignment="1">
      <alignment horizontal="left" wrapText="1"/>
    </xf>
    <xf numFmtId="0" fontId="14" fillId="0" borderId="12" xfId="0" applyNumberFormat="1" applyFont="1" applyBorder="1" applyAlignment="1">
      <alignment horizontal="left"/>
    </xf>
    <xf numFmtId="0" fontId="14" fillId="0" borderId="5" xfId="0" applyNumberFormat="1" applyFont="1" applyBorder="1" applyAlignment="1">
      <alignment horizontal="left"/>
    </xf>
    <xf numFmtId="0" fontId="14" fillId="0" borderId="0" xfId="0" applyNumberFormat="1" applyFont="1" applyBorder="1" applyAlignment="1">
      <alignment horizontal="left"/>
    </xf>
    <xf numFmtId="0" fontId="14" fillId="0" borderId="6" xfId="0" applyNumberFormat="1" applyFont="1" applyBorder="1" applyAlignment="1">
      <alignment horizontal="left"/>
    </xf>
    <xf numFmtId="0" fontId="14" fillId="0" borderId="7" xfId="0" applyNumberFormat="1" applyFont="1" applyBorder="1" applyAlignment="1">
      <alignment horizontal="center"/>
    </xf>
    <xf numFmtId="0" fontId="14" fillId="0" borderId="8" xfId="0" applyNumberFormat="1" applyFont="1" applyBorder="1" applyAlignment="1">
      <alignment horizontal="center"/>
    </xf>
    <xf numFmtId="0" fontId="14" fillId="0" borderId="12" xfId="0" applyNumberFormat="1" applyFont="1" applyBorder="1" applyAlignment="1">
      <alignment horizontal="center"/>
    </xf>
    <xf numFmtId="0" fontId="14" fillId="0" borderId="5" xfId="0" applyNumberFormat="1" applyFont="1" applyBorder="1" applyAlignment="1">
      <alignment horizontal="center"/>
    </xf>
    <xf numFmtId="0" fontId="14" fillId="0" borderId="0" xfId="0" applyNumberFormat="1" applyFont="1" applyBorder="1" applyAlignment="1">
      <alignment horizontal="center"/>
    </xf>
    <xf numFmtId="0" fontId="14" fillId="0" borderId="6" xfId="0" applyNumberFormat="1" applyFont="1" applyBorder="1" applyAlignment="1">
      <alignment horizontal="center"/>
    </xf>
    <xf numFmtId="0" fontId="14" fillId="0" borderId="2" xfId="0" applyNumberFormat="1" applyFont="1" applyBorder="1" applyAlignment="1">
      <alignment horizontal="center"/>
    </xf>
    <xf numFmtId="0" fontId="14" fillId="0" borderId="3" xfId="0" applyNumberFormat="1" applyFont="1" applyBorder="1" applyAlignment="1">
      <alignment horizontal="center"/>
    </xf>
    <xf numFmtId="0" fontId="14" fillId="0" borderId="4" xfId="0" applyNumberFormat="1" applyFont="1" applyBorder="1" applyAlignment="1">
      <alignment horizontal="center"/>
    </xf>
    <xf numFmtId="0" fontId="7" fillId="0" borderId="0" xfId="0" applyNumberFormat="1" applyFont="1" applyBorder="1" applyAlignment="1">
      <alignment horizontal="center"/>
    </xf>
    <xf numFmtId="0" fontId="26" fillId="0" borderId="0" xfId="0" applyNumberFormat="1" applyFont="1" applyBorder="1" applyAlignment="1">
      <alignment horizontal="center"/>
    </xf>
    <xf numFmtId="0" fontId="21" fillId="0" borderId="1" xfId="0" applyNumberFormat="1" applyFont="1" applyBorder="1" applyAlignment="1">
      <alignment horizontal="center"/>
    </xf>
    <xf numFmtId="0" fontId="11" fillId="0" borderId="3" xfId="0" applyNumberFormat="1" applyFont="1" applyBorder="1" applyAlignment="1">
      <alignment horizontal="center" vertical="top"/>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0" fontId="14" fillId="0" borderId="11" xfId="0" applyNumberFormat="1" applyFont="1" applyBorder="1" applyAlignment="1">
      <alignment horizontal="center"/>
    </xf>
    <xf numFmtId="0" fontId="30" fillId="0" borderId="0" xfId="0" applyFont="1" applyAlignment="1">
      <alignment horizontal="center" wrapText="1"/>
    </xf>
    <xf numFmtId="0" fontId="34" fillId="0" borderId="0" xfId="0" applyFont="1" applyAlignment="1">
      <alignment horizontal="center"/>
    </xf>
    <xf numFmtId="0" fontId="31" fillId="0" borderId="0" xfId="0" applyFont="1" applyAlignment="1">
      <alignment horizontal="center" wrapText="1"/>
    </xf>
    <xf numFmtId="0" fontId="40" fillId="0" borderId="0" xfId="0" applyFont="1" applyFill="1" applyAlignment="1">
      <alignment horizontal="left" wrapText="1"/>
    </xf>
    <xf numFmtId="0" fontId="12" fillId="0" borderId="0" xfId="0" applyNumberFormat="1" applyFont="1" applyBorder="1" applyAlignment="1">
      <alignment horizontal="center"/>
    </xf>
    <xf numFmtId="0" fontId="10" fillId="0" borderId="0" xfId="0" applyFont="1" applyFill="1" applyAlignment="1">
      <alignment horizontal="left" wrapText="1"/>
    </xf>
    <xf numFmtId="49" fontId="3" fillId="0" borderId="9"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9"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49" fontId="3" fillId="0" borderId="14" xfId="0" applyNumberFormat="1" applyFont="1" applyFill="1" applyBorder="1" applyAlignment="1">
      <alignment horizontal="left"/>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49" fontId="3" fillId="0" borderId="5"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15" xfId="0" applyNumberFormat="1" applyFont="1" applyFill="1" applyBorder="1" applyAlignment="1">
      <alignment horizontal="left"/>
    </xf>
    <xf numFmtId="0" fontId="3" fillId="0" borderId="2"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7"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8" xfId="0" applyNumberFormat="1" applyFont="1" applyFill="1" applyBorder="1" applyAlignment="1">
      <alignment vertical="center"/>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xf>
    <xf numFmtId="0" fontId="3" fillId="0" borderId="3" xfId="0" applyNumberFormat="1" applyFont="1" applyFill="1" applyBorder="1" applyAlignment="1">
      <alignment horizontal="right" vertical="center"/>
    </xf>
    <xf numFmtId="0" fontId="3" fillId="0" borderId="4"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6"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0" borderId="8" xfId="0" applyNumberFormat="1" applyFont="1" applyFill="1" applyBorder="1" applyAlignment="1">
      <alignment horizontal="right" vertical="center"/>
    </xf>
    <xf numFmtId="0" fontId="3" fillId="0" borderId="2" xfId="0" applyNumberFormat="1" applyFont="1" applyFill="1" applyBorder="1" applyAlignment="1">
      <alignment horizontal="right" vertical="center" wrapText="1"/>
    </xf>
    <xf numFmtId="0" fontId="3" fillId="0" borderId="3" xfId="0" applyNumberFormat="1" applyFont="1" applyFill="1" applyBorder="1" applyAlignment="1">
      <alignment horizontal="right" vertical="center" wrapText="1"/>
    </xf>
    <xf numFmtId="0" fontId="3" fillId="0" borderId="4" xfId="0" applyNumberFormat="1" applyFont="1" applyFill="1" applyBorder="1" applyAlignment="1">
      <alignment horizontal="right" vertical="center" wrapText="1"/>
    </xf>
    <xf numFmtId="0" fontId="3" fillId="0" borderId="7" xfId="0" applyNumberFormat="1" applyFont="1" applyFill="1" applyBorder="1" applyAlignment="1">
      <alignment horizontal="right" vertical="center" wrapText="1"/>
    </xf>
    <xf numFmtId="0" fontId="3" fillId="0" borderId="1" xfId="0" applyNumberFormat="1" applyFont="1" applyFill="1" applyBorder="1" applyAlignment="1">
      <alignment horizontal="right" vertical="center" wrapText="1"/>
    </xf>
    <xf numFmtId="0" fontId="3" fillId="0" borderId="8" xfId="0" applyNumberFormat="1" applyFont="1" applyFill="1" applyBorder="1" applyAlignment="1">
      <alignment horizontal="right" vertical="center" wrapText="1"/>
    </xf>
    <xf numFmtId="49" fontId="3" fillId="0" borderId="9"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11" xfId="0" applyNumberFormat="1" applyFont="1" applyFill="1" applyBorder="1" applyAlignment="1">
      <alignment horizontal="left"/>
    </xf>
    <xf numFmtId="0" fontId="2" fillId="0" borderId="9"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49" fontId="3" fillId="0" borderId="12" xfId="0" applyNumberFormat="1" applyFont="1" applyFill="1" applyBorder="1" applyAlignment="1">
      <alignment horizontal="left"/>
    </xf>
    <xf numFmtId="167" fontId="3" fillId="0" borderId="12" xfId="0" applyNumberFormat="1" applyFont="1" applyFill="1" applyBorder="1" applyAlignment="1">
      <alignment horizontal="right" vertical="center"/>
    </xf>
    <xf numFmtId="166" fontId="3" fillId="0" borderId="12"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14" xfId="0" applyNumberFormat="1" applyFont="1" applyFill="1" applyBorder="1" applyAlignment="1">
      <alignment horizontal="left"/>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wrapText="1"/>
    </xf>
    <xf numFmtId="0" fontId="3" fillId="0" borderId="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0" fontId="3" fillId="0" borderId="7"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0" borderId="8" xfId="0" applyNumberFormat="1" applyFont="1" applyFill="1" applyBorder="1" applyAlignment="1">
      <alignment horizontal="left" wrapText="1"/>
    </xf>
    <xf numFmtId="0" fontId="3" fillId="0" borderId="9" xfId="0" applyNumberFormat="1" applyFont="1" applyFill="1" applyBorder="1" applyAlignment="1">
      <alignment horizontal="left" wrapText="1"/>
    </xf>
    <xf numFmtId="0" fontId="3" fillId="0" borderId="10" xfId="0" applyNumberFormat="1" applyFont="1" applyFill="1" applyBorder="1" applyAlignment="1">
      <alignment horizontal="left" wrapText="1"/>
    </xf>
    <xf numFmtId="0" fontId="3" fillId="0" borderId="11" xfId="0" applyNumberFormat="1" applyFont="1" applyFill="1" applyBorder="1" applyAlignment="1">
      <alignment horizontal="left" wrapText="1"/>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9"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2" xfId="0" applyNumberFormat="1" applyFont="1" applyFill="1" applyBorder="1" applyAlignment="1">
      <alignment horizontal="left"/>
    </xf>
    <xf numFmtId="0" fontId="3" fillId="0" borderId="3" xfId="0" applyNumberFormat="1" applyFont="1" applyFill="1" applyBorder="1" applyAlignment="1">
      <alignment horizontal="left"/>
    </xf>
    <xf numFmtId="0" fontId="3" fillId="0" borderId="4" xfId="0" applyNumberFormat="1" applyFont="1" applyFill="1" applyBorder="1" applyAlignment="1">
      <alignment horizontal="left"/>
    </xf>
    <xf numFmtId="0" fontId="7" fillId="0" borderId="0" xfId="0" applyNumberFormat="1" applyFont="1" applyBorder="1" applyAlignment="1">
      <alignment horizontal="center" wrapText="1"/>
    </xf>
    <xf numFmtId="0" fontId="3" fillId="0" borderId="14"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14" xfId="0" applyNumberFormat="1" applyFont="1" applyFill="1" applyBorder="1" applyAlignment="1">
      <alignment horizontal="center" vertical="top"/>
    </xf>
    <xf numFmtId="0" fontId="3" fillId="0" borderId="15"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15" xfId="0" applyNumberFormat="1" applyFont="1" applyFill="1" applyBorder="1" applyAlignment="1">
      <alignment horizontal="center" vertical="top"/>
    </xf>
    <xf numFmtId="49" fontId="3" fillId="0" borderId="15" xfId="0" applyNumberFormat="1" applyFont="1" applyBorder="1" applyAlignment="1">
      <alignment horizontal="left"/>
    </xf>
    <xf numFmtId="0" fontId="3" fillId="0" borderId="7"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8" xfId="0" applyNumberFormat="1" applyFont="1" applyBorder="1" applyAlignment="1">
      <alignment horizontal="left" vertical="center"/>
    </xf>
    <xf numFmtId="0" fontId="3" fillId="0" borderId="2" xfId="0" applyNumberFormat="1" applyFont="1" applyBorder="1" applyAlignment="1">
      <alignment horizontal="left"/>
    </xf>
    <xf numFmtId="0" fontId="3" fillId="0" borderId="3" xfId="0" applyNumberFormat="1" applyFont="1" applyBorder="1" applyAlignment="1">
      <alignment horizontal="left"/>
    </xf>
    <xf numFmtId="0" fontId="3" fillId="0" borderId="4" xfId="0" applyNumberFormat="1" applyFont="1" applyBorder="1" applyAlignment="1">
      <alignment horizontal="left"/>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2" xfId="0" applyNumberFormat="1" applyFont="1" applyBorder="1" applyAlignment="1">
      <alignment horizontal="left" vertical="center"/>
    </xf>
    <xf numFmtId="0" fontId="3" fillId="0" borderId="3" xfId="0" applyNumberFormat="1" applyFont="1" applyBorder="1" applyAlignment="1">
      <alignment horizontal="left" vertical="center"/>
    </xf>
    <xf numFmtId="0" fontId="3" fillId="0" borderId="4" xfId="0" applyNumberFormat="1" applyFont="1" applyBorder="1" applyAlignment="1">
      <alignment horizontal="left" vertical="center"/>
    </xf>
    <xf numFmtId="49" fontId="3" fillId="0" borderId="5" xfId="0" applyNumberFormat="1" applyFont="1" applyBorder="1" applyAlignment="1">
      <alignment horizontal="left"/>
    </xf>
    <xf numFmtId="49" fontId="3" fillId="0" borderId="0" xfId="0" applyNumberFormat="1" applyFont="1" applyBorder="1" applyAlignment="1">
      <alignment horizontal="left"/>
    </xf>
    <xf numFmtId="49" fontId="3" fillId="0" borderId="6" xfId="0" applyNumberFormat="1" applyFont="1" applyBorder="1" applyAlignment="1">
      <alignment horizontal="left"/>
    </xf>
    <xf numFmtId="0" fontId="3" fillId="0" borderId="5"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49" fontId="3" fillId="0" borderId="16" xfId="0" applyNumberFormat="1" applyFont="1" applyBorder="1" applyAlignment="1">
      <alignment horizontal="left"/>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7"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0"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7" fillId="0" borderId="5"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6"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49" fontId="3" fillId="0" borderId="12" xfId="0" applyNumberFormat="1" applyFont="1" applyFill="1" applyBorder="1" applyAlignment="1">
      <alignment horizontal="left" wrapText="1"/>
    </xf>
    <xf numFmtId="49" fontId="3" fillId="0" borderId="12"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0" fontId="3" fillId="0" borderId="9"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center" wrapText="1"/>
    </xf>
    <xf numFmtId="0" fontId="14" fillId="0" borderId="9"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49" fontId="3" fillId="0" borderId="2"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49" fontId="3" fillId="0" borderId="5"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6" xfId="0" applyNumberFormat="1" applyFont="1" applyFill="1" applyBorder="1" applyAlignment="1">
      <alignment horizontal="left" wrapText="1"/>
    </xf>
    <xf numFmtId="49" fontId="3" fillId="0" borderId="7"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3" fillId="0" borderId="8" xfId="0" applyNumberFormat="1" applyFont="1" applyFill="1" applyBorder="1" applyAlignment="1">
      <alignment horizontal="left"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0" fontId="3" fillId="0" borderId="5"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6" xfId="0" applyNumberFormat="1" applyFont="1" applyFill="1" applyBorder="1" applyAlignment="1">
      <alignment horizontal="right" vertical="center" wrapText="1"/>
    </xf>
    <xf numFmtId="0" fontId="7" fillId="0" borderId="1" xfId="0" applyNumberFormat="1" applyFont="1" applyBorder="1" applyAlignment="1">
      <alignment horizontal="center"/>
    </xf>
    <xf numFmtId="0" fontId="3" fillId="0" borderId="5" xfId="0" applyNumberFormat="1" applyFont="1" applyBorder="1" applyAlignment="1">
      <alignment horizontal="center" vertical="top"/>
    </xf>
    <xf numFmtId="0" fontId="3" fillId="0" borderId="0" xfId="0" applyNumberFormat="1" applyFont="1" applyBorder="1" applyAlignment="1">
      <alignment horizontal="center" vertical="top"/>
    </xf>
    <xf numFmtId="0" fontId="3" fillId="0" borderId="6"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0" xfId="0" applyNumberFormat="1" applyFont="1" applyBorder="1" applyAlignment="1">
      <alignment horizontal="center" vertical="top"/>
    </xf>
    <xf numFmtId="49" fontId="3" fillId="0" borderId="6" xfId="0" applyNumberFormat="1" applyFont="1" applyBorder="1" applyAlignment="1">
      <alignment horizontal="center" vertical="top"/>
    </xf>
    <xf numFmtId="0" fontId="43" fillId="0" borderId="21" xfId="0" applyFont="1" applyFill="1" applyBorder="1" applyAlignment="1">
      <alignment horizontal="center" vertical="center" textRotation="90" wrapText="1"/>
    </xf>
    <xf numFmtId="0" fontId="43" fillId="0" borderId="25" xfId="0" applyFont="1" applyFill="1" applyBorder="1" applyAlignment="1">
      <alignment horizontal="center" vertical="center" textRotation="90" wrapText="1"/>
    </xf>
    <xf numFmtId="0" fontId="43" fillId="0" borderId="24" xfId="0" applyFont="1" applyFill="1" applyBorder="1" applyAlignment="1">
      <alignment horizontal="center" vertical="center" textRotation="90" wrapText="1"/>
    </xf>
    <xf numFmtId="0" fontId="43" fillId="0" borderId="29" xfId="0" applyFont="1" applyFill="1" applyBorder="1" applyAlignment="1">
      <alignment horizontal="center" vertical="center" textRotation="90"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2" fillId="0" borderId="0" xfId="0" applyFont="1" applyFill="1" applyAlignment="1">
      <alignment horizontal="right" vertical="top" wrapText="1"/>
    </xf>
    <xf numFmtId="0" fontId="17" fillId="0" borderId="0" xfId="0" applyFont="1" applyFill="1" applyAlignment="1">
      <alignment horizontal="center"/>
    </xf>
    <xf numFmtId="0" fontId="45" fillId="0" borderId="13" xfId="0" applyFont="1" applyFill="1" applyBorder="1" applyAlignment="1">
      <alignment horizontal="center"/>
    </xf>
    <xf numFmtId="0" fontId="43" fillId="0" borderId="13" xfId="0" applyFont="1" applyFill="1" applyBorder="1" applyAlignment="1">
      <alignment horizontal="center"/>
    </xf>
    <xf numFmtId="0" fontId="43" fillId="0" borderId="22"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17" fillId="0" borderId="14" xfId="0" applyFont="1" applyFill="1" applyBorder="1" applyAlignment="1" applyProtection="1">
      <alignment horizontal="center" vertical="center" textRotation="90" wrapText="1"/>
      <protection locked="0"/>
    </xf>
    <xf numFmtId="0" fontId="17" fillId="0" borderId="15" xfId="0" applyFont="1" applyFill="1" applyBorder="1" applyAlignment="1" applyProtection="1">
      <alignment horizontal="center" vertical="center" textRotation="90" wrapText="1"/>
      <protection locked="0"/>
    </xf>
    <xf numFmtId="0" fontId="17" fillId="0" borderId="12" xfId="0" applyFont="1" applyFill="1" applyBorder="1" applyAlignment="1" applyProtection="1">
      <alignment horizontal="center" textRotation="90" wrapText="1"/>
      <protection locked="0"/>
    </xf>
    <xf numFmtId="0" fontId="17" fillId="0" borderId="12" xfId="0" applyFont="1" applyFill="1" applyBorder="1" applyAlignment="1" applyProtection="1">
      <alignment horizontal="center" wrapTex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textRotation="90" wrapText="1"/>
      <protection locked="0"/>
    </xf>
    <xf numFmtId="0" fontId="17" fillId="0" borderId="16" xfId="0" applyFont="1" applyFill="1" applyBorder="1" applyAlignment="1" applyProtection="1">
      <alignment horizontal="center" textRotation="90" wrapText="1"/>
      <protection locked="0"/>
    </xf>
    <xf numFmtId="0" fontId="17" fillId="0" borderId="15" xfId="0" applyFont="1" applyFill="1" applyBorder="1" applyAlignment="1" applyProtection="1">
      <alignment horizontal="center" textRotation="90" wrapText="1"/>
      <protection locked="0"/>
    </xf>
    <xf numFmtId="0" fontId="17" fillId="0" borderId="1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wrapText="1"/>
      <protection locked="0"/>
    </xf>
    <xf numFmtId="0" fontId="17" fillId="0" borderId="3" xfId="0" applyFont="1" applyFill="1" applyBorder="1" applyAlignment="1" applyProtection="1">
      <alignment horizontal="center" wrapText="1"/>
      <protection locked="0"/>
    </xf>
    <xf numFmtId="0" fontId="17" fillId="0" borderId="4" xfId="0" applyFont="1" applyFill="1" applyBorder="1" applyAlignment="1" applyProtection="1">
      <alignment horizontal="center" wrapText="1"/>
      <protection locked="0"/>
    </xf>
    <xf numFmtId="0" fontId="47" fillId="0" borderId="0" xfId="0" applyFont="1" applyFill="1" applyAlignment="1" applyProtection="1">
      <alignment horizontal="right" vertical="center" wrapText="1"/>
      <protection locked="0"/>
    </xf>
    <xf numFmtId="0" fontId="47" fillId="0" borderId="0" xfId="0" applyFont="1" applyAlignment="1">
      <alignment horizontal="right" vertical="center" wrapText="1"/>
    </xf>
    <xf numFmtId="0" fontId="0" fillId="0" borderId="0" xfId="0" applyAlignment="1">
      <alignment vertical="center" wrapText="1"/>
    </xf>
    <xf numFmtId="0" fontId="48" fillId="0" borderId="0" xfId="0" applyFont="1" applyFill="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52" fillId="0" borderId="14" xfId="0" applyFont="1" applyFill="1" applyBorder="1" applyAlignment="1" applyProtection="1">
      <alignment horizontal="center" textRotation="90" wrapText="1"/>
      <protection locked="0"/>
    </xf>
    <xf numFmtId="0" fontId="52" fillId="0" borderId="16" xfId="0" applyFont="1" applyFill="1" applyBorder="1" applyAlignment="1" applyProtection="1">
      <alignment horizontal="center" textRotation="90" wrapText="1"/>
      <protection locked="0"/>
    </xf>
    <xf numFmtId="0" fontId="52" fillId="0" borderId="15" xfId="0" applyFont="1" applyFill="1" applyBorder="1" applyAlignment="1" applyProtection="1">
      <alignment horizontal="center" textRotation="90" wrapText="1"/>
      <protection locked="0"/>
    </xf>
    <xf numFmtId="0" fontId="28" fillId="0" borderId="0" xfId="0" applyFont="1" applyFill="1" applyAlignment="1" applyProtection="1">
      <alignment horizontal="right" vertical="center" wrapText="1"/>
      <protection locked="0"/>
    </xf>
    <xf numFmtId="0" fontId="0" fillId="0" borderId="0" xfId="0" applyFont="1" applyAlignment="1">
      <alignment vertical="center" wrapText="1"/>
    </xf>
    <xf numFmtId="0" fontId="57" fillId="0" borderId="0" xfId="1" applyFont="1" applyFill="1" applyAlignment="1">
      <alignment horizontal="center" vertical="top" wrapText="1"/>
    </xf>
    <xf numFmtId="0" fontId="57" fillId="0" borderId="0" xfId="1" applyFont="1" applyFill="1" applyBorder="1" applyAlignment="1">
      <alignment horizontal="center" wrapText="1"/>
    </xf>
    <xf numFmtId="0" fontId="58" fillId="0" borderId="0" xfId="1" applyFont="1" applyFill="1" applyBorder="1" applyAlignment="1">
      <alignment horizontal="center" vertical="center"/>
    </xf>
    <xf numFmtId="0" fontId="17" fillId="0" borderId="0" xfId="1" applyFont="1" applyFill="1" applyAlignment="1">
      <alignment horizontal="center" vertical="top"/>
    </xf>
  </cellXfs>
  <cellStyles count="2">
    <cellStyle name="Обычный" xfId="0" builtinId="0"/>
    <cellStyle name="Обычный 2" xfId="1"/>
  </cellStyles>
  <dxfs count="231">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mergeCell="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255" justifyLastLine="0" shrinkToFit="0" mergeCell="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numFmt numFmtId="30" formatCode="@"/>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0" indent="0" relative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indexed="64"/>
        </left>
      </border>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right style="thin">
          <color indexed="64"/>
        </right>
        <top/>
        <bottom/>
      </border>
      <protection locked="0" hidden="0"/>
    </dxf>
    <dxf>
      <font>
        <b/>
        <i val="0"/>
        <strike val="0"/>
        <condense val="0"/>
        <extend val="0"/>
        <outline val="0"/>
        <shadow val="0"/>
        <u val="none"/>
        <vertAlign val="baseline"/>
        <sz val="10"/>
        <color rgb="FF000000"/>
        <name val="Times New Roman"/>
        <scheme val="none"/>
      </font>
      <fill>
        <patternFill patternType="none">
          <fgColor indexed="64"/>
          <bgColor indexed="65"/>
        </patternFill>
      </fill>
      <alignment horizontal="center" vertical="center" textRotation="0" wrapText="1" indent="0" relativeIndent="0" justifyLastLine="0" shrinkToFit="0" readingOrder="0"/>
      <border diagonalUp="0" diagonalDown="0" outline="0">
        <left style="thin">
          <color indexed="64"/>
        </left>
        <right style="thin">
          <color indexed="64"/>
        </right>
        <top/>
        <bottom/>
      </border>
      <protection locked="0"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86;&#1088;&#1084;&#1072;%208.1.1%20%20&#1042;&#1077;&#1076;&#1086;&#1084;&#1086;&#1089;&#1090;&#1100;%20&#1087;&#1088;&#1080;&#1089;&#1086;&#1077;&#1076;.&#1087;&#1086;&#1090;&#1088;&#1077;&#1073;&#1080;&#1090;&#1077;&#1083;&#1077;&#10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
      <sheetName val="декаб"/>
      <sheetName val="физ.л."/>
    </sheetNames>
    <sheetDataSet>
      <sheetData sheetId="0">
        <row r="14">
          <cell r="K14">
            <v>10</v>
          </cell>
        </row>
        <row r="15">
          <cell r="K15">
            <v>18</v>
          </cell>
        </row>
        <row r="16">
          <cell r="K16">
            <v>2</v>
          </cell>
        </row>
        <row r="17">
          <cell r="J17">
            <v>2</v>
          </cell>
        </row>
        <row r="18">
          <cell r="J18">
            <v>2</v>
          </cell>
        </row>
        <row r="19">
          <cell r="K19">
            <v>28</v>
          </cell>
        </row>
        <row r="20">
          <cell r="J20">
            <v>4</v>
          </cell>
        </row>
        <row r="21">
          <cell r="K21">
            <v>2</v>
          </cell>
        </row>
        <row r="22">
          <cell r="J22">
            <v>2</v>
          </cell>
        </row>
        <row r="23">
          <cell r="K23">
            <v>18</v>
          </cell>
        </row>
        <row r="24">
          <cell r="K24">
            <v>4</v>
          </cell>
        </row>
        <row r="25">
          <cell r="K25">
            <v>6</v>
          </cell>
        </row>
        <row r="26">
          <cell r="K26">
            <v>8</v>
          </cell>
        </row>
        <row r="27">
          <cell r="K27">
            <v>12</v>
          </cell>
        </row>
        <row r="28">
          <cell r="K28">
            <v>73</v>
          </cell>
        </row>
        <row r="29">
          <cell r="K29">
            <v>15</v>
          </cell>
        </row>
        <row r="30">
          <cell r="K30">
            <v>1</v>
          </cell>
        </row>
        <row r="31">
          <cell r="K31">
            <v>2</v>
          </cell>
        </row>
        <row r="32">
          <cell r="K32">
            <v>1</v>
          </cell>
        </row>
        <row r="33">
          <cell r="K33">
            <v>21</v>
          </cell>
        </row>
        <row r="34">
          <cell r="K34">
            <v>100</v>
          </cell>
        </row>
        <row r="35">
          <cell r="K35">
            <v>32</v>
          </cell>
        </row>
        <row r="36">
          <cell r="K36">
            <v>1</v>
          </cell>
        </row>
        <row r="37">
          <cell r="K37">
            <v>2</v>
          </cell>
        </row>
        <row r="38">
          <cell r="K38">
            <v>2</v>
          </cell>
        </row>
        <row r="39">
          <cell r="K39">
            <v>6</v>
          </cell>
        </row>
        <row r="40">
          <cell r="K40">
            <v>33</v>
          </cell>
        </row>
        <row r="41">
          <cell r="K41">
            <v>34</v>
          </cell>
        </row>
        <row r="42">
          <cell r="K42">
            <v>4</v>
          </cell>
        </row>
        <row r="43">
          <cell r="K43">
            <v>1</v>
          </cell>
        </row>
        <row r="44">
          <cell r="K44">
            <v>14</v>
          </cell>
        </row>
        <row r="45">
          <cell r="K45">
            <v>1</v>
          </cell>
        </row>
        <row r="46">
          <cell r="K46">
            <v>72</v>
          </cell>
        </row>
        <row r="47">
          <cell r="K47">
            <v>2</v>
          </cell>
        </row>
        <row r="48">
          <cell r="J48">
            <v>2</v>
          </cell>
        </row>
        <row r="49">
          <cell r="K49">
            <v>4</v>
          </cell>
        </row>
        <row r="50">
          <cell r="J50">
            <v>2</v>
          </cell>
        </row>
        <row r="51">
          <cell r="K51">
            <v>35</v>
          </cell>
        </row>
        <row r="52">
          <cell r="K52">
            <v>30</v>
          </cell>
        </row>
        <row r="53">
          <cell r="K53">
            <v>6</v>
          </cell>
        </row>
        <row r="54">
          <cell r="K54">
            <v>6</v>
          </cell>
        </row>
        <row r="55">
          <cell r="K55">
            <v>114</v>
          </cell>
        </row>
        <row r="56">
          <cell r="J56">
            <v>2</v>
          </cell>
        </row>
        <row r="57">
          <cell r="K57">
            <v>3</v>
          </cell>
        </row>
        <row r="58">
          <cell r="K58">
            <v>3</v>
          </cell>
        </row>
        <row r="59">
          <cell r="K59">
            <v>4</v>
          </cell>
        </row>
        <row r="60">
          <cell r="J60">
            <v>2</v>
          </cell>
          <cell r="K60">
            <v>2</v>
          </cell>
        </row>
        <row r="61">
          <cell r="K61">
            <v>23</v>
          </cell>
        </row>
        <row r="62">
          <cell r="K62">
            <v>47</v>
          </cell>
        </row>
        <row r="63">
          <cell r="K63">
            <v>108</v>
          </cell>
        </row>
        <row r="64">
          <cell r="K64">
            <v>59</v>
          </cell>
        </row>
        <row r="65">
          <cell r="K65">
            <v>2</v>
          </cell>
        </row>
        <row r="66">
          <cell r="K66">
            <v>47</v>
          </cell>
        </row>
        <row r="67">
          <cell r="K67">
            <v>1</v>
          </cell>
        </row>
        <row r="68">
          <cell r="K68">
            <v>90</v>
          </cell>
        </row>
        <row r="69">
          <cell r="K69">
            <v>1</v>
          </cell>
        </row>
        <row r="70">
          <cell r="K70">
            <v>60</v>
          </cell>
        </row>
        <row r="71">
          <cell r="K71">
            <v>26</v>
          </cell>
        </row>
        <row r="72">
          <cell r="K72">
            <v>4</v>
          </cell>
        </row>
        <row r="73">
          <cell r="K73">
            <v>1</v>
          </cell>
        </row>
        <row r="74">
          <cell r="K74">
            <v>2</v>
          </cell>
        </row>
        <row r="75">
          <cell r="K75">
            <v>2</v>
          </cell>
        </row>
        <row r="76">
          <cell r="K76">
            <v>70</v>
          </cell>
        </row>
        <row r="77">
          <cell r="K77">
            <v>6</v>
          </cell>
        </row>
        <row r="78">
          <cell r="K78">
            <v>29</v>
          </cell>
        </row>
        <row r="79">
          <cell r="K79">
            <v>1</v>
          </cell>
        </row>
        <row r="80">
          <cell r="K80">
            <v>6</v>
          </cell>
        </row>
        <row r="81">
          <cell r="K81">
            <v>127</v>
          </cell>
        </row>
        <row r="82">
          <cell r="K82">
            <v>22</v>
          </cell>
        </row>
        <row r="83">
          <cell r="K83">
            <v>147</v>
          </cell>
        </row>
        <row r="84">
          <cell r="K84">
            <v>17</v>
          </cell>
        </row>
        <row r="85">
          <cell r="K85">
            <v>1</v>
          </cell>
        </row>
        <row r="86">
          <cell r="J86">
            <v>18</v>
          </cell>
          <cell r="K86">
            <v>1646</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id="1" name="Таблица83" displayName="Таблица83" ref="A13:P87" totalsRowShown="0" headerRowDxfId="230" dataDxfId="229" tableBorderDxfId="228">
  <tableColumns count="16">
    <tableColumn id="1" name="1" dataDxfId="227"/>
    <tableColumn id="2" name="2" dataDxfId="226"/>
    <tableColumn id="4" name="3" dataDxfId="225"/>
    <tableColumn id="38" name="4" dataDxfId="224"/>
    <tableColumn id="3" name="5" dataDxfId="223"/>
    <tableColumn id="39" name="6" dataDxfId="222"/>
    <tableColumn id="6" name="7" dataDxfId="221"/>
    <tableColumn id="44" name="8" dataDxfId="220"/>
    <tableColumn id="9" name="9" dataDxfId="219"/>
    <tableColumn id="10" name="10" dataDxfId="218"/>
    <tableColumn id="11" name="11" dataDxfId="217"/>
    <tableColumn id="12" name="12" dataDxfId="216"/>
    <tableColumn id="13" name="13" dataDxfId="215"/>
    <tableColumn id="14" name="14" dataDxfId="214"/>
    <tableColumn id="15" name="15" dataDxfId="213"/>
    <tableColumn id="16" name="16" dataDxfId="212"/>
  </tableColumns>
  <tableStyleInfo name="TableStyleMedium18" showFirstColumn="0" showLastColumn="0" showRowStripes="1" showColumnStripes="0"/>
</table>
</file>

<file path=xl/tables/table10.xml><?xml version="1.0" encoding="utf-8"?>
<table xmlns="http://schemas.openxmlformats.org/spreadsheetml/2006/main" id="10" name="Таблица83210415469102130" displayName="Таблица83210415469102130" ref="A872:Q959" totalsRowShown="0" headerRowDxfId="59" dataDxfId="58" tableBorderDxfId="57">
  <tableColumns count="17">
    <tableColumn id="1" name="1" dataDxfId="56"/>
    <tableColumn id="2" name="2" dataDxfId="55"/>
    <tableColumn id="4" name="3" dataDxfId="54"/>
    <tableColumn id="5" name="4" dataDxfId="53"/>
    <tableColumn id="38" name="5" dataDxfId="52"/>
    <tableColumn id="3" name="6" dataDxfId="51"/>
    <tableColumn id="39" name="7" dataDxfId="50"/>
    <tableColumn id="6" name="8" dataDxfId="49"/>
    <tableColumn id="44" name="9" dataDxfId="48"/>
    <tableColumn id="9" name="10" dataDxfId="47"/>
    <tableColumn id="10" name="11" dataDxfId="46"/>
    <tableColumn id="11" name="12" dataDxfId="45"/>
    <tableColumn id="12" name="13" dataDxfId="44"/>
    <tableColumn id="13" name="14" dataDxfId="43"/>
    <tableColumn id="14" name="15" dataDxfId="42"/>
    <tableColumn id="15" name="16" dataDxfId="41"/>
    <tableColumn id="16" name="17" dataDxfId="40"/>
  </tableColumns>
  <tableStyleInfo name="TableStyleMedium18" showFirstColumn="0" showLastColumn="0" showRowStripes="1" showColumnStripes="0"/>
</table>
</file>

<file path=xl/tables/table11.xml><?xml version="1.0" encoding="utf-8"?>
<table xmlns="http://schemas.openxmlformats.org/spreadsheetml/2006/main" id="11" name="Таблица83210415469102130181" displayName="Таблица83210415469102130181" ref="A975:Q1062" totalsRowShown="0" headerRowDxfId="39" dataDxfId="38" tableBorderDxfId="37">
  <tableColumns count="17">
    <tableColumn id="1" name="1" dataDxfId="36"/>
    <tableColumn id="2" name="2" dataDxfId="35"/>
    <tableColumn id="4" name="3" dataDxfId="34"/>
    <tableColumn id="5" name="4" dataDxfId="33"/>
    <tableColumn id="38" name="5" dataDxfId="32"/>
    <tableColumn id="3" name="6" dataDxfId="31"/>
    <tableColumn id="39" name="7" dataDxfId="30"/>
    <tableColumn id="6" name="8" dataDxfId="29"/>
    <tableColumn id="44" name="9" dataDxfId="28"/>
    <tableColumn id="9" name="10" dataDxfId="27"/>
    <tableColumn id="10" name="11" dataDxfId="26"/>
    <tableColumn id="11" name="12" dataDxfId="25"/>
    <tableColumn id="12" name="13" dataDxfId="24"/>
    <tableColumn id="13" name="14" dataDxfId="23"/>
    <tableColumn id="14" name="15" dataDxfId="22"/>
    <tableColumn id="15" name="16" dataDxfId="21"/>
    <tableColumn id="16" name="17" dataDxfId="20"/>
  </tableColumns>
  <tableStyleInfo name="TableStyleMedium18" showFirstColumn="0" showLastColumn="0" showRowStripes="1" showColumnStripes="0"/>
</table>
</file>

<file path=xl/tables/table12.xml><?xml version="1.0" encoding="utf-8"?>
<table xmlns="http://schemas.openxmlformats.org/spreadsheetml/2006/main" id="12" name="Таблица83210415469102130181204" displayName="Таблица83210415469102130181204" ref="A1077:Q1164" totalsRowShown="0" headerRowDxfId="19" dataDxfId="18" tableBorderDxfId="17">
  <tableColumns count="17">
    <tableColumn id="1" name="1" dataDxfId="16"/>
    <tableColumn id="2" name="2" dataDxfId="15"/>
    <tableColumn id="4" name="3" dataDxfId="14"/>
    <tableColumn id="5" name="4" dataDxfId="13"/>
    <tableColumn id="38" name="5" dataDxfId="12"/>
    <tableColumn id="3" name="6" dataDxfId="11"/>
    <tableColumn id="39" name="7" dataDxfId="10"/>
    <tableColumn id="6" name="8" dataDxfId="9"/>
    <tableColumn id="44" name="9" dataDxfId="8"/>
    <tableColumn id="9" name="10" dataDxfId="7"/>
    <tableColumn id="10" name="11" dataDxfId="6"/>
    <tableColumn id="11" name="12" dataDxfId="5"/>
    <tableColumn id="12" name="13" dataDxfId="4"/>
    <tableColumn id="13" name="14" dataDxfId="3"/>
    <tableColumn id="14" name="15" dataDxfId="2"/>
    <tableColumn id="15" name="16" dataDxfId="1"/>
    <tableColumn id="16" name="17" dataDxfId="0"/>
  </tableColumns>
  <tableStyleInfo name="TableStyleMedium18" showFirstColumn="0" showLastColumn="0" showRowStripes="1" showColumnStripes="0"/>
</table>
</file>

<file path=xl/tables/table2.xml><?xml version="1.0" encoding="utf-8"?>
<table xmlns="http://schemas.openxmlformats.org/spreadsheetml/2006/main" id="2" name="Таблица8324" displayName="Таблица8324" ref="A106:P183" totalsRowShown="0" headerRowDxfId="211" dataDxfId="210" tableBorderDxfId="209">
  <tableColumns count="16">
    <tableColumn id="1" name="1" dataDxfId="208"/>
    <tableColumn id="2" name="2" dataDxfId="207"/>
    <tableColumn id="4" name="3" dataDxfId="206"/>
    <tableColumn id="38" name="4" dataDxfId="205"/>
    <tableColumn id="3" name="5" dataDxfId="204"/>
    <tableColumn id="39" name="6" dataDxfId="203"/>
    <tableColumn id="6" name="7" dataDxfId="202"/>
    <tableColumn id="44" name="8" dataDxfId="201"/>
    <tableColumn id="9" name="9" dataDxfId="200"/>
    <tableColumn id="10" name="10" dataDxfId="199"/>
    <tableColumn id="11" name="11" dataDxfId="198"/>
    <tableColumn id="12" name="12" dataDxfId="197"/>
    <tableColumn id="13" name="13" dataDxfId="196"/>
    <tableColumn id="14" name="14" dataDxfId="195"/>
    <tableColumn id="15" name="15" dataDxfId="194"/>
    <tableColumn id="16" name="16" dataDxfId="193"/>
  </tableColumns>
  <tableStyleInfo name="TableStyleMedium18" showFirstColumn="0" showLastColumn="0" showRowStripes="1" showColumnStripes="0"/>
</table>
</file>

<file path=xl/tables/table3.xml><?xml version="1.0" encoding="utf-8"?>
<table xmlns="http://schemas.openxmlformats.org/spreadsheetml/2006/main" id="3" name="Таблица83245" displayName="Таблица83245" ref="A200:P277" totalsRowShown="0" headerRowDxfId="192" dataDxfId="191" tableBorderDxfId="190">
  <tableColumns count="16">
    <tableColumn id="1" name="1" dataDxfId="189"/>
    <tableColumn id="2" name="2" dataDxfId="188"/>
    <tableColumn id="4" name="3" dataDxfId="187"/>
    <tableColumn id="38" name="4" dataDxfId="186"/>
    <tableColumn id="3" name="5" dataDxfId="185"/>
    <tableColumn id="39" name="6" dataDxfId="184"/>
    <tableColumn id="6" name="7" dataDxfId="183"/>
    <tableColumn id="44" name="8" dataDxfId="182"/>
    <tableColumn id="9" name="9" dataDxfId="181"/>
    <tableColumn id="10" name="10" dataDxfId="180"/>
    <tableColumn id="11" name="11" dataDxfId="179"/>
    <tableColumn id="12" name="12" dataDxfId="178"/>
    <tableColumn id="13" name="13" dataDxfId="177"/>
    <tableColumn id="14" name="14" dataDxfId="176"/>
    <tableColumn id="15" name="15" dataDxfId="175"/>
    <tableColumn id="16" name="16" dataDxfId="174"/>
  </tableColumns>
  <tableStyleInfo name="TableStyleMedium18" showFirstColumn="0" showLastColumn="0" showRowStripes="1" showColumnStripes="0"/>
</table>
</file>

<file path=xl/tables/table4.xml><?xml version="1.0" encoding="utf-8"?>
<table xmlns="http://schemas.openxmlformats.org/spreadsheetml/2006/main" id="4" name="Таблица832" displayName="Таблица832" ref="A293:P370" totalsRowShown="0" headerRowDxfId="173" dataDxfId="172" tableBorderDxfId="171">
  <tableColumns count="16">
    <tableColumn id="1" name="1" dataDxfId="170"/>
    <tableColumn id="2" name="2" dataDxfId="169"/>
    <tableColumn id="4" name="3" dataDxfId="168"/>
    <tableColumn id="38" name="4" dataDxfId="167"/>
    <tableColumn id="3" name="5" dataDxfId="166"/>
    <tableColumn id="39" name="6" dataDxfId="165"/>
    <tableColumn id="6" name="7" dataDxfId="164"/>
    <tableColumn id="44" name="8" dataDxfId="163"/>
    <tableColumn id="9" name="9" dataDxfId="162"/>
    <tableColumn id="10" name="10" dataDxfId="161"/>
    <tableColumn id="11" name="11" dataDxfId="160"/>
    <tableColumn id="12" name="12" dataDxfId="159"/>
    <tableColumn id="13" name="13" dataDxfId="158"/>
    <tableColumn id="14" name="14" dataDxfId="157"/>
    <tableColumn id="15" name="15" dataDxfId="156"/>
    <tableColumn id="16" name="16" dataDxfId="155"/>
  </tableColumns>
  <tableStyleInfo name="TableStyleMedium18" showFirstColumn="0" showLastColumn="0" showRowStripes="1" showColumnStripes="0"/>
</table>
</file>

<file path=xl/tables/table5.xml><?xml version="1.0" encoding="utf-8"?>
<table xmlns="http://schemas.openxmlformats.org/spreadsheetml/2006/main" id="5" name="Таблица83210" displayName="Таблица83210" ref="A386:P466" totalsRowShown="0" headerRowDxfId="154" dataDxfId="153" tableBorderDxfId="152">
  <tableColumns count="16">
    <tableColumn id="1" name="1" dataDxfId="151"/>
    <tableColumn id="2" name="2" dataDxfId="150"/>
    <tableColumn id="4" name="3" dataDxfId="149"/>
    <tableColumn id="38" name="4" dataDxfId="148"/>
    <tableColumn id="3" name="5" dataDxfId="147"/>
    <tableColumn id="39" name="6" dataDxfId="146"/>
    <tableColumn id="6" name="7" dataDxfId="145"/>
    <tableColumn id="44" name="8" dataDxfId="144"/>
    <tableColumn id="9" name="9" dataDxfId="143"/>
    <tableColumn id="10" name="10" dataDxfId="142"/>
    <tableColumn id="11" name="11" dataDxfId="141"/>
    <tableColumn id="12" name="12" dataDxfId="140"/>
    <tableColumn id="13" name="13" dataDxfId="139"/>
    <tableColumn id="14" name="14" dataDxfId="138"/>
    <tableColumn id="15" name="15" dataDxfId="137"/>
    <tableColumn id="16" name="16" dataDxfId="136"/>
  </tableColumns>
  <tableStyleInfo name="TableStyleMedium18" showFirstColumn="0" showLastColumn="0" showRowStripes="1" showColumnStripes="0"/>
</table>
</file>

<file path=xl/tables/table6.xml><?xml version="1.0" encoding="utf-8"?>
<table xmlns="http://schemas.openxmlformats.org/spreadsheetml/2006/main" id="6" name="Таблица8321041" displayName="Таблица8321041" ref="A482:P562" totalsRowShown="0" headerRowDxfId="135" dataDxfId="134" tableBorderDxfId="133">
  <tableColumns count="16">
    <tableColumn id="1" name="1" dataDxfId="132"/>
    <tableColumn id="2" name="2" dataDxfId="131"/>
    <tableColumn id="4" name="3" dataDxfId="130"/>
    <tableColumn id="38" name="4" dataDxfId="129"/>
    <tableColumn id="3" name="5" dataDxfId="128"/>
    <tableColumn id="39" name="6" dataDxfId="127"/>
    <tableColumn id="6" name="7" dataDxfId="126"/>
    <tableColumn id="44" name="8" dataDxfId="125"/>
    <tableColumn id="9" name="9" dataDxfId="124"/>
    <tableColumn id="10" name="10" dataDxfId="123"/>
    <tableColumn id="11" name="11" dataDxfId="122"/>
    <tableColumn id="12" name="12" dataDxfId="121"/>
    <tableColumn id="13" name="13" dataDxfId="120"/>
    <tableColumn id="14" name="14" dataDxfId="119"/>
    <tableColumn id="15" name="15" dataDxfId="118"/>
    <tableColumn id="16" name="16" dataDxfId="117"/>
  </tableColumns>
  <tableStyleInfo name="TableStyleMedium18" showFirstColumn="0" showLastColumn="0" showRowStripes="1" showColumnStripes="0"/>
</table>
</file>

<file path=xl/tables/table7.xml><?xml version="1.0" encoding="utf-8"?>
<table xmlns="http://schemas.openxmlformats.org/spreadsheetml/2006/main" id="7" name="Таблица832104154" displayName="Таблица832104154" ref="A578:P659" totalsRowShown="0" headerRowDxfId="116" dataDxfId="115" tableBorderDxfId="114">
  <tableColumns count="16">
    <tableColumn id="1" name="1" dataDxfId="113"/>
    <tableColumn id="2" name="2" dataDxfId="112"/>
    <tableColumn id="4" name="3" dataDxfId="111"/>
    <tableColumn id="38" name="4" dataDxfId="110"/>
    <tableColumn id="3" name="5" dataDxfId="109"/>
    <tableColumn id="39" name="6" dataDxfId="108"/>
    <tableColumn id="6" name="7" dataDxfId="107"/>
    <tableColumn id="44" name="8" dataDxfId="106"/>
    <tableColumn id="9" name="9" dataDxfId="105"/>
    <tableColumn id="10" name="10" dataDxfId="104"/>
    <tableColumn id="11" name="11" dataDxfId="103"/>
    <tableColumn id="12" name="12" dataDxfId="102"/>
    <tableColumn id="13" name="13" dataDxfId="101"/>
    <tableColumn id="14" name="14" dataDxfId="100"/>
    <tableColumn id="15" name="15" dataDxfId="99"/>
    <tableColumn id="16" name="16" dataDxfId="98"/>
  </tableColumns>
  <tableStyleInfo name="TableStyleMedium18" showFirstColumn="0" showLastColumn="0" showRowStripes="1" showColumnStripes="0"/>
</table>
</file>

<file path=xl/tables/table8.xml><?xml version="1.0" encoding="utf-8"?>
<table xmlns="http://schemas.openxmlformats.org/spreadsheetml/2006/main" id="8" name="Таблица83210415469" displayName="Таблица83210415469" ref="A674:P755" totalsRowShown="0" headerRowDxfId="97" dataDxfId="96" tableBorderDxfId="95">
  <tableColumns count="16">
    <tableColumn id="1" name="1" dataDxfId="94"/>
    <tableColumn id="2" name="2" dataDxfId="93"/>
    <tableColumn id="4" name="3" dataDxfId="92"/>
    <tableColumn id="38" name="4" dataDxfId="91"/>
    <tableColumn id="3" name="5" dataDxfId="90"/>
    <tableColumn id="39" name="6" dataDxfId="89"/>
    <tableColumn id="6" name="7" dataDxfId="88"/>
    <tableColumn id="44" name="8" dataDxfId="87"/>
    <tableColumn id="9" name="9" dataDxfId="86"/>
    <tableColumn id="10" name="10" dataDxfId="85"/>
    <tableColumn id="11" name="11" dataDxfId="84"/>
    <tableColumn id="12" name="12" dataDxfId="83"/>
    <tableColumn id="13" name="13" dataDxfId="82"/>
    <tableColumn id="14" name="14" dataDxfId="81"/>
    <tableColumn id="15" name="15" dataDxfId="80"/>
    <tableColumn id="16" name="16" dataDxfId="79"/>
  </tableColumns>
  <tableStyleInfo name="TableStyleMedium18" showFirstColumn="0" showLastColumn="0" showRowStripes="1" showColumnStripes="0"/>
</table>
</file>

<file path=xl/tables/table9.xml><?xml version="1.0" encoding="utf-8"?>
<table xmlns="http://schemas.openxmlformats.org/spreadsheetml/2006/main" id="9" name="Таблица83210415469102" displayName="Таблица83210415469102" ref="A771:P857" totalsRowShown="0" headerRowDxfId="78" dataDxfId="77" tableBorderDxfId="76">
  <tableColumns count="16">
    <tableColumn id="1" name="1" dataDxfId="75"/>
    <tableColumn id="2" name="2" dataDxfId="74"/>
    <tableColumn id="4" name="3" dataDxfId="73"/>
    <tableColumn id="38" name="4" dataDxfId="72"/>
    <tableColumn id="3" name="5" dataDxfId="71"/>
    <tableColumn id="39" name="6" dataDxfId="70"/>
    <tableColumn id="6" name="7" dataDxfId="69"/>
    <tableColumn id="44" name="8" dataDxfId="68"/>
    <tableColumn id="9" name="9" dataDxfId="67"/>
    <tableColumn id="10" name="10" dataDxfId="66"/>
    <tableColumn id="11" name="11" dataDxfId="65"/>
    <tableColumn id="12" name="12" dataDxfId="64"/>
    <tableColumn id="13" name="13" dataDxfId="63"/>
    <tableColumn id="14" name="14" dataDxfId="62"/>
    <tableColumn id="15" name="15" dataDxfId="61"/>
    <tableColumn id="16" name="16" dataDxfId="60"/>
  </tableColumns>
  <tableStyleInfo name="TableStyleMedium18"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vmlDrawing" Target="../drawings/vmlDrawing4.v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L34"/>
  <sheetViews>
    <sheetView topLeftCell="A10" workbookViewId="0">
      <selection activeCell="CH21" sqref="CH21"/>
    </sheetView>
  </sheetViews>
  <sheetFormatPr defaultColWidth="1.44140625" defaultRowHeight="13.8"/>
  <cols>
    <col min="1" max="19" width="1.44140625" style="12"/>
    <col min="20" max="20" width="8.88671875" style="12" customWidth="1"/>
    <col min="21" max="21" width="1.88671875" style="12" customWidth="1"/>
    <col min="22" max="275" width="1.44140625" style="12"/>
    <col min="276" max="276" width="8.88671875" style="12" customWidth="1"/>
    <col min="277" max="277" width="1.88671875" style="12" customWidth="1"/>
    <col min="278" max="531" width="1.44140625" style="12"/>
    <col min="532" max="532" width="8.88671875" style="12" customWidth="1"/>
    <col min="533" max="533" width="1.88671875" style="12" customWidth="1"/>
    <col min="534" max="787" width="1.44140625" style="12"/>
    <col min="788" max="788" width="8.88671875" style="12" customWidth="1"/>
    <col min="789" max="789" width="1.88671875" style="12" customWidth="1"/>
    <col min="790" max="1043" width="1.44140625" style="12"/>
    <col min="1044" max="1044" width="8.88671875" style="12" customWidth="1"/>
    <col min="1045" max="1045" width="1.88671875" style="12" customWidth="1"/>
    <col min="1046" max="1299" width="1.44140625" style="12"/>
    <col min="1300" max="1300" width="8.88671875" style="12" customWidth="1"/>
    <col min="1301" max="1301" width="1.88671875" style="12" customWidth="1"/>
    <col min="1302" max="1555" width="1.44140625" style="12"/>
    <col min="1556" max="1556" width="8.88671875" style="12" customWidth="1"/>
    <col min="1557" max="1557" width="1.88671875" style="12" customWidth="1"/>
    <col min="1558" max="1811" width="1.44140625" style="12"/>
    <col min="1812" max="1812" width="8.88671875" style="12" customWidth="1"/>
    <col min="1813" max="1813" width="1.88671875" style="12" customWidth="1"/>
    <col min="1814" max="2067" width="1.44140625" style="12"/>
    <col min="2068" max="2068" width="8.88671875" style="12" customWidth="1"/>
    <col min="2069" max="2069" width="1.88671875" style="12" customWidth="1"/>
    <col min="2070" max="2323" width="1.44140625" style="12"/>
    <col min="2324" max="2324" width="8.88671875" style="12" customWidth="1"/>
    <col min="2325" max="2325" width="1.88671875" style="12" customWidth="1"/>
    <col min="2326" max="2579" width="1.44140625" style="12"/>
    <col min="2580" max="2580" width="8.88671875" style="12" customWidth="1"/>
    <col min="2581" max="2581" width="1.88671875" style="12" customWidth="1"/>
    <col min="2582" max="2835" width="1.44140625" style="12"/>
    <col min="2836" max="2836" width="8.88671875" style="12" customWidth="1"/>
    <col min="2837" max="2837" width="1.88671875" style="12" customWidth="1"/>
    <col min="2838" max="3091" width="1.44140625" style="12"/>
    <col min="3092" max="3092" width="8.88671875" style="12" customWidth="1"/>
    <col min="3093" max="3093" width="1.88671875" style="12" customWidth="1"/>
    <col min="3094" max="3347" width="1.44140625" style="12"/>
    <col min="3348" max="3348" width="8.88671875" style="12" customWidth="1"/>
    <col min="3349" max="3349" width="1.88671875" style="12" customWidth="1"/>
    <col min="3350" max="3603" width="1.44140625" style="12"/>
    <col min="3604" max="3604" width="8.88671875" style="12" customWidth="1"/>
    <col min="3605" max="3605" width="1.88671875" style="12" customWidth="1"/>
    <col min="3606" max="3859" width="1.44140625" style="12"/>
    <col min="3860" max="3860" width="8.88671875" style="12" customWidth="1"/>
    <col min="3861" max="3861" width="1.88671875" style="12" customWidth="1"/>
    <col min="3862" max="4115" width="1.44140625" style="12"/>
    <col min="4116" max="4116" width="8.88671875" style="12" customWidth="1"/>
    <col min="4117" max="4117" width="1.88671875" style="12" customWidth="1"/>
    <col min="4118" max="4371" width="1.44140625" style="12"/>
    <col min="4372" max="4372" width="8.88671875" style="12" customWidth="1"/>
    <col min="4373" max="4373" width="1.88671875" style="12" customWidth="1"/>
    <col min="4374" max="4627" width="1.44140625" style="12"/>
    <col min="4628" max="4628" width="8.88671875" style="12" customWidth="1"/>
    <col min="4629" max="4629" width="1.88671875" style="12" customWidth="1"/>
    <col min="4630" max="4883" width="1.44140625" style="12"/>
    <col min="4884" max="4884" width="8.88671875" style="12" customWidth="1"/>
    <col min="4885" max="4885" width="1.88671875" style="12" customWidth="1"/>
    <col min="4886" max="5139" width="1.44140625" style="12"/>
    <col min="5140" max="5140" width="8.88671875" style="12" customWidth="1"/>
    <col min="5141" max="5141" width="1.88671875" style="12" customWidth="1"/>
    <col min="5142" max="5395" width="1.44140625" style="12"/>
    <col min="5396" max="5396" width="8.88671875" style="12" customWidth="1"/>
    <col min="5397" max="5397" width="1.88671875" style="12" customWidth="1"/>
    <col min="5398" max="5651" width="1.44140625" style="12"/>
    <col min="5652" max="5652" width="8.88671875" style="12" customWidth="1"/>
    <col min="5653" max="5653" width="1.88671875" style="12" customWidth="1"/>
    <col min="5654" max="5907" width="1.44140625" style="12"/>
    <col min="5908" max="5908" width="8.88671875" style="12" customWidth="1"/>
    <col min="5909" max="5909" width="1.88671875" style="12" customWidth="1"/>
    <col min="5910" max="6163" width="1.44140625" style="12"/>
    <col min="6164" max="6164" width="8.88671875" style="12" customWidth="1"/>
    <col min="6165" max="6165" width="1.88671875" style="12" customWidth="1"/>
    <col min="6166" max="6419" width="1.44140625" style="12"/>
    <col min="6420" max="6420" width="8.88671875" style="12" customWidth="1"/>
    <col min="6421" max="6421" width="1.88671875" style="12" customWidth="1"/>
    <col min="6422" max="6675" width="1.44140625" style="12"/>
    <col min="6676" max="6676" width="8.88671875" style="12" customWidth="1"/>
    <col min="6677" max="6677" width="1.88671875" style="12" customWidth="1"/>
    <col min="6678" max="6931" width="1.44140625" style="12"/>
    <col min="6932" max="6932" width="8.88671875" style="12" customWidth="1"/>
    <col min="6933" max="6933" width="1.88671875" style="12" customWidth="1"/>
    <col min="6934" max="7187" width="1.44140625" style="12"/>
    <col min="7188" max="7188" width="8.88671875" style="12" customWidth="1"/>
    <col min="7189" max="7189" width="1.88671875" style="12" customWidth="1"/>
    <col min="7190" max="7443" width="1.44140625" style="12"/>
    <col min="7444" max="7444" width="8.88671875" style="12" customWidth="1"/>
    <col min="7445" max="7445" width="1.88671875" style="12" customWidth="1"/>
    <col min="7446" max="7699" width="1.44140625" style="12"/>
    <col min="7700" max="7700" width="8.88671875" style="12" customWidth="1"/>
    <col min="7701" max="7701" width="1.88671875" style="12" customWidth="1"/>
    <col min="7702" max="7955" width="1.44140625" style="12"/>
    <col min="7956" max="7956" width="8.88671875" style="12" customWidth="1"/>
    <col min="7957" max="7957" width="1.88671875" style="12" customWidth="1"/>
    <col min="7958" max="8211" width="1.44140625" style="12"/>
    <col min="8212" max="8212" width="8.88671875" style="12" customWidth="1"/>
    <col min="8213" max="8213" width="1.88671875" style="12" customWidth="1"/>
    <col min="8214" max="8467" width="1.44140625" style="12"/>
    <col min="8468" max="8468" width="8.88671875" style="12" customWidth="1"/>
    <col min="8469" max="8469" width="1.88671875" style="12" customWidth="1"/>
    <col min="8470" max="8723" width="1.44140625" style="12"/>
    <col min="8724" max="8724" width="8.88671875" style="12" customWidth="1"/>
    <col min="8725" max="8725" width="1.88671875" style="12" customWidth="1"/>
    <col min="8726" max="8979" width="1.44140625" style="12"/>
    <col min="8980" max="8980" width="8.88671875" style="12" customWidth="1"/>
    <col min="8981" max="8981" width="1.88671875" style="12" customWidth="1"/>
    <col min="8982" max="9235" width="1.44140625" style="12"/>
    <col min="9236" max="9236" width="8.88671875" style="12" customWidth="1"/>
    <col min="9237" max="9237" width="1.88671875" style="12" customWidth="1"/>
    <col min="9238" max="9491" width="1.44140625" style="12"/>
    <col min="9492" max="9492" width="8.88671875" style="12" customWidth="1"/>
    <col min="9493" max="9493" width="1.88671875" style="12" customWidth="1"/>
    <col min="9494" max="9747" width="1.44140625" style="12"/>
    <col min="9748" max="9748" width="8.88671875" style="12" customWidth="1"/>
    <col min="9749" max="9749" width="1.88671875" style="12" customWidth="1"/>
    <col min="9750" max="10003" width="1.44140625" style="12"/>
    <col min="10004" max="10004" width="8.88671875" style="12" customWidth="1"/>
    <col min="10005" max="10005" width="1.88671875" style="12" customWidth="1"/>
    <col min="10006" max="10259" width="1.44140625" style="12"/>
    <col min="10260" max="10260" width="8.88671875" style="12" customWidth="1"/>
    <col min="10261" max="10261" width="1.88671875" style="12" customWidth="1"/>
    <col min="10262" max="10515" width="1.44140625" style="12"/>
    <col min="10516" max="10516" width="8.88671875" style="12" customWidth="1"/>
    <col min="10517" max="10517" width="1.88671875" style="12" customWidth="1"/>
    <col min="10518" max="10771" width="1.44140625" style="12"/>
    <col min="10772" max="10772" width="8.88671875" style="12" customWidth="1"/>
    <col min="10773" max="10773" width="1.88671875" style="12" customWidth="1"/>
    <col min="10774" max="11027" width="1.44140625" style="12"/>
    <col min="11028" max="11028" width="8.88671875" style="12" customWidth="1"/>
    <col min="11029" max="11029" width="1.88671875" style="12" customWidth="1"/>
    <col min="11030" max="11283" width="1.44140625" style="12"/>
    <col min="11284" max="11284" width="8.88671875" style="12" customWidth="1"/>
    <col min="11285" max="11285" width="1.88671875" style="12" customWidth="1"/>
    <col min="11286" max="11539" width="1.44140625" style="12"/>
    <col min="11540" max="11540" width="8.88671875" style="12" customWidth="1"/>
    <col min="11541" max="11541" width="1.88671875" style="12" customWidth="1"/>
    <col min="11542" max="11795" width="1.44140625" style="12"/>
    <col min="11796" max="11796" width="8.88671875" style="12" customWidth="1"/>
    <col min="11797" max="11797" width="1.88671875" style="12" customWidth="1"/>
    <col min="11798" max="12051" width="1.44140625" style="12"/>
    <col min="12052" max="12052" width="8.88671875" style="12" customWidth="1"/>
    <col min="12053" max="12053" width="1.88671875" style="12" customWidth="1"/>
    <col min="12054" max="12307" width="1.44140625" style="12"/>
    <col min="12308" max="12308" width="8.88671875" style="12" customWidth="1"/>
    <col min="12309" max="12309" width="1.88671875" style="12" customWidth="1"/>
    <col min="12310" max="12563" width="1.44140625" style="12"/>
    <col min="12564" max="12564" width="8.88671875" style="12" customWidth="1"/>
    <col min="12565" max="12565" width="1.88671875" style="12" customWidth="1"/>
    <col min="12566" max="12819" width="1.44140625" style="12"/>
    <col min="12820" max="12820" width="8.88671875" style="12" customWidth="1"/>
    <col min="12821" max="12821" width="1.88671875" style="12" customWidth="1"/>
    <col min="12822" max="13075" width="1.44140625" style="12"/>
    <col min="13076" max="13076" width="8.88671875" style="12" customWidth="1"/>
    <col min="13077" max="13077" width="1.88671875" style="12" customWidth="1"/>
    <col min="13078" max="13331" width="1.44140625" style="12"/>
    <col min="13332" max="13332" width="8.88671875" style="12" customWidth="1"/>
    <col min="13333" max="13333" width="1.88671875" style="12" customWidth="1"/>
    <col min="13334" max="13587" width="1.44140625" style="12"/>
    <col min="13588" max="13588" width="8.88671875" style="12" customWidth="1"/>
    <col min="13589" max="13589" width="1.88671875" style="12" customWidth="1"/>
    <col min="13590" max="13843" width="1.44140625" style="12"/>
    <col min="13844" max="13844" width="8.88671875" style="12" customWidth="1"/>
    <col min="13845" max="13845" width="1.88671875" style="12" customWidth="1"/>
    <col min="13846" max="14099" width="1.44140625" style="12"/>
    <col min="14100" max="14100" width="8.88671875" style="12" customWidth="1"/>
    <col min="14101" max="14101" width="1.88671875" style="12" customWidth="1"/>
    <col min="14102" max="14355" width="1.44140625" style="12"/>
    <col min="14356" max="14356" width="8.88671875" style="12" customWidth="1"/>
    <col min="14357" max="14357" width="1.88671875" style="12" customWidth="1"/>
    <col min="14358" max="14611" width="1.44140625" style="12"/>
    <col min="14612" max="14612" width="8.88671875" style="12" customWidth="1"/>
    <col min="14613" max="14613" width="1.88671875" style="12" customWidth="1"/>
    <col min="14614" max="14867" width="1.44140625" style="12"/>
    <col min="14868" max="14868" width="8.88671875" style="12" customWidth="1"/>
    <col min="14869" max="14869" width="1.88671875" style="12" customWidth="1"/>
    <col min="14870" max="15123" width="1.44140625" style="12"/>
    <col min="15124" max="15124" width="8.88671875" style="12" customWidth="1"/>
    <col min="15125" max="15125" width="1.88671875" style="12" customWidth="1"/>
    <col min="15126" max="15379" width="1.44140625" style="12"/>
    <col min="15380" max="15380" width="8.88671875" style="12" customWidth="1"/>
    <col min="15381" max="15381" width="1.88671875" style="12" customWidth="1"/>
    <col min="15382" max="15635" width="1.44140625" style="12"/>
    <col min="15636" max="15636" width="8.88671875" style="12" customWidth="1"/>
    <col min="15637" max="15637" width="1.88671875" style="12" customWidth="1"/>
    <col min="15638" max="15891" width="1.44140625" style="12"/>
    <col min="15892" max="15892" width="8.88671875" style="12" customWidth="1"/>
    <col min="15893" max="15893" width="1.88671875" style="12" customWidth="1"/>
    <col min="15894" max="16147" width="1.44140625" style="12"/>
    <col min="16148" max="16148" width="8.88671875" style="12" customWidth="1"/>
    <col min="16149" max="16149" width="1.88671875" style="12" customWidth="1"/>
    <col min="16150" max="16384" width="1.44140625" style="12"/>
  </cols>
  <sheetData>
    <row r="1" spans="1:64" s="1" customFormat="1" ht="10.199999999999999">
      <c r="BL1" s="2" t="s">
        <v>0</v>
      </c>
    </row>
    <row r="2" spans="1:64" s="1" customFormat="1" ht="10.199999999999999">
      <c r="BL2" s="2" t="s">
        <v>1</v>
      </c>
    </row>
    <row r="3" spans="1:64" s="3" customFormat="1" ht="15.6"/>
    <row r="4" spans="1:64" s="3" customFormat="1" ht="15.6"/>
    <row r="5" spans="1:64" s="4" customFormat="1" ht="18">
      <c r="A5" s="205" t="s">
        <v>2</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row>
    <row r="6" spans="1:64" s="4" customFormat="1" ht="18">
      <c r="A6" s="205" t="s">
        <v>3</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row>
    <row r="7" spans="1:64" s="5" customFormat="1" ht="17.399999999999999">
      <c r="A7" s="205" t="s">
        <v>4</v>
      </c>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row>
    <row r="8" spans="1:64" s="5" customFormat="1" ht="17.399999999999999">
      <c r="AC8" s="6" t="s">
        <v>5</v>
      </c>
      <c r="AD8" s="206" t="s">
        <v>6</v>
      </c>
      <c r="AE8" s="206"/>
      <c r="AF8" s="206"/>
      <c r="AG8" s="206"/>
      <c r="AH8" s="206"/>
      <c r="AI8" s="206"/>
      <c r="AJ8" s="7" t="s">
        <v>7</v>
      </c>
    </row>
    <row r="9" spans="1:64" s="3" customFormat="1" ht="15.6"/>
    <row r="10" spans="1:64" s="3" customFormat="1" ht="15.6"/>
    <row r="11" spans="1:64" s="3" customFormat="1" ht="15.6">
      <c r="A11" s="207" t="s">
        <v>8</v>
      </c>
      <c r="B11" s="208"/>
      <c r="C11" s="208"/>
      <c r="D11" s="208"/>
      <c r="E11" s="208"/>
      <c r="F11" s="208"/>
      <c r="G11" s="208"/>
      <c r="H11" s="208"/>
      <c r="I11" s="208"/>
      <c r="J11" s="208"/>
      <c r="K11" s="208"/>
      <c r="L11" s="208"/>
      <c r="M11" s="208"/>
      <c r="N11" s="208"/>
      <c r="O11" s="209"/>
      <c r="P11" s="207" t="s">
        <v>9</v>
      </c>
      <c r="Q11" s="208"/>
      <c r="R11" s="208"/>
      <c r="S11" s="208"/>
      <c r="T11" s="208"/>
      <c r="U11" s="208"/>
      <c r="V11" s="208"/>
      <c r="W11" s="208"/>
      <c r="X11" s="208"/>
      <c r="Y11" s="208"/>
      <c r="Z11" s="208"/>
      <c r="AA11" s="208"/>
      <c r="AB11" s="208"/>
      <c r="AC11" s="208"/>
      <c r="AD11" s="209"/>
      <c r="AE11" s="207" t="s">
        <v>10</v>
      </c>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9"/>
    </row>
    <row r="12" spans="1:64" s="3" customFormat="1" ht="15.75" customHeight="1">
      <c r="A12" s="197" t="s">
        <v>11</v>
      </c>
      <c r="B12" s="198"/>
      <c r="C12" s="198"/>
      <c r="D12" s="198"/>
      <c r="E12" s="198"/>
      <c r="F12" s="198"/>
      <c r="G12" s="198"/>
      <c r="H12" s="198"/>
      <c r="I12" s="198"/>
      <c r="J12" s="198"/>
      <c r="K12" s="198"/>
      <c r="L12" s="198"/>
      <c r="M12" s="198"/>
      <c r="N12" s="198"/>
      <c r="O12" s="199"/>
      <c r="P12" s="197" t="s">
        <v>12</v>
      </c>
      <c r="Q12" s="198"/>
      <c r="R12" s="198"/>
      <c r="S12" s="198"/>
      <c r="T12" s="198"/>
      <c r="U12" s="198"/>
      <c r="V12" s="198"/>
      <c r="W12" s="198"/>
      <c r="X12" s="198"/>
      <c r="Y12" s="198"/>
      <c r="Z12" s="198"/>
      <c r="AA12" s="198"/>
      <c r="AB12" s="198"/>
      <c r="AC12" s="198"/>
      <c r="AD12" s="199"/>
      <c r="AE12" s="197" t="s">
        <v>13</v>
      </c>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9"/>
    </row>
    <row r="13" spans="1:64" s="3" customFormat="1" ht="15.6">
      <c r="A13" s="200"/>
      <c r="B13" s="177"/>
      <c r="C13" s="177"/>
      <c r="D13" s="177"/>
      <c r="E13" s="177"/>
      <c r="F13" s="177"/>
      <c r="G13" s="177"/>
      <c r="H13" s="177"/>
      <c r="I13" s="177"/>
      <c r="J13" s="177"/>
      <c r="K13" s="177"/>
      <c r="L13" s="177"/>
      <c r="M13" s="177"/>
      <c r="N13" s="177"/>
      <c r="O13" s="201"/>
      <c r="P13" s="202" t="s">
        <v>14</v>
      </c>
      <c r="Q13" s="203"/>
      <c r="R13" s="203"/>
      <c r="S13" s="203"/>
      <c r="T13" s="203"/>
      <c r="U13" s="203"/>
      <c r="V13" s="203"/>
      <c r="W13" s="203"/>
      <c r="X13" s="203"/>
      <c r="Y13" s="203"/>
      <c r="Z13" s="203"/>
      <c r="AA13" s="203"/>
      <c r="AB13" s="203"/>
      <c r="AC13" s="203"/>
      <c r="AD13" s="204"/>
      <c r="AE13" s="200" t="s">
        <v>15</v>
      </c>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201"/>
    </row>
    <row r="14" spans="1:64" s="3" customFormat="1" ht="12" customHeight="1">
      <c r="A14" s="194">
        <v>1</v>
      </c>
      <c r="B14" s="195"/>
      <c r="C14" s="195"/>
      <c r="D14" s="195"/>
      <c r="E14" s="195"/>
      <c r="F14" s="195"/>
      <c r="G14" s="195"/>
      <c r="H14" s="195"/>
      <c r="I14" s="195"/>
      <c r="J14" s="195"/>
      <c r="K14" s="195"/>
      <c r="L14" s="195"/>
      <c r="M14" s="195"/>
      <c r="N14" s="195"/>
      <c r="O14" s="196"/>
      <c r="P14" s="194">
        <v>2</v>
      </c>
      <c r="Q14" s="195"/>
      <c r="R14" s="195"/>
      <c r="S14" s="195"/>
      <c r="T14" s="195"/>
      <c r="U14" s="195"/>
      <c r="V14" s="195"/>
      <c r="W14" s="195"/>
      <c r="X14" s="195"/>
      <c r="Y14" s="195"/>
      <c r="Z14" s="195"/>
      <c r="AA14" s="195"/>
      <c r="AB14" s="195"/>
      <c r="AC14" s="195"/>
      <c r="AD14" s="196"/>
      <c r="AE14" s="194">
        <v>3</v>
      </c>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6"/>
    </row>
    <row r="15" spans="1:64" s="3" customFormat="1" ht="15.6">
      <c r="A15" s="179">
        <v>1</v>
      </c>
      <c r="B15" s="179"/>
      <c r="C15" s="179"/>
      <c r="D15" s="179"/>
      <c r="E15" s="179"/>
      <c r="F15" s="179"/>
      <c r="G15" s="179"/>
      <c r="H15" s="179"/>
      <c r="I15" s="179"/>
      <c r="J15" s="179"/>
      <c r="K15" s="179"/>
      <c r="L15" s="179"/>
      <c r="M15" s="179"/>
      <c r="N15" s="179"/>
      <c r="O15" s="179"/>
      <c r="P15" s="193">
        <v>0</v>
      </c>
      <c r="Q15" s="193"/>
      <c r="R15" s="193"/>
      <c r="S15" s="193"/>
      <c r="T15" s="193"/>
      <c r="U15" s="193"/>
      <c r="V15" s="193"/>
      <c r="W15" s="193"/>
      <c r="X15" s="193"/>
      <c r="Y15" s="193"/>
      <c r="Z15" s="193"/>
      <c r="AA15" s="193"/>
      <c r="AB15" s="193"/>
      <c r="AC15" s="193"/>
      <c r="AD15" s="193"/>
      <c r="AE15" s="183">
        <v>1664</v>
      </c>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5"/>
    </row>
    <row r="16" spans="1:64" s="3" customFormat="1" ht="15.6">
      <c r="A16" s="179">
        <v>2</v>
      </c>
      <c r="B16" s="179"/>
      <c r="C16" s="179"/>
      <c r="D16" s="179"/>
      <c r="E16" s="179"/>
      <c r="F16" s="179"/>
      <c r="G16" s="179"/>
      <c r="H16" s="179"/>
      <c r="I16" s="179"/>
      <c r="J16" s="179"/>
      <c r="K16" s="179"/>
      <c r="L16" s="179"/>
      <c r="M16" s="179"/>
      <c r="N16" s="179"/>
      <c r="O16" s="179"/>
      <c r="P16" s="193">
        <v>0.87</v>
      </c>
      <c r="Q16" s="193"/>
      <c r="R16" s="193"/>
      <c r="S16" s="193"/>
      <c r="T16" s="193"/>
      <c r="U16" s="193"/>
      <c r="V16" s="193"/>
      <c r="W16" s="193"/>
      <c r="X16" s="193"/>
      <c r="Y16" s="193"/>
      <c r="Z16" s="193"/>
      <c r="AA16" s="193"/>
      <c r="AB16" s="193"/>
      <c r="AC16" s="193"/>
      <c r="AD16" s="193"/>
      <c r="AE16" s="183">
        <v>1755</v>
      </c>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5"/>
    </row>
    <row r="17" spans="1:64" s="3" customFormat="1" ht="15.6">
      <c r="A17" s="179">
        <v>3</v>
      </c>
      <c r="B17" s="179"/>
      <c r="C17" s="179"/>
      <c r="D17" s="179"/>
      <c r="E17" s="179"/>
      <c r="F17" s="179"/>
      <c r="G17" s="179"/>
      <c r="H17" s="179"/>
      <c r="I17" s="179"/>
      <c r="J17" s="179"/>
      <c r="K17" s="179"/>
      <c r="L17" s="179"/>
      <c r="M17" s="179"/>
      <c r="N17" s="179"/>
      <c r="O17" s="179"/>
      <c r="P17" s="193">
        <v>0</v>
      </c>
      <c r="Q17" s="193"/>
      <c r="R17" s="193"/>
      <c r="S17" s="193"/>
      <c r="T17" s="193"/>
      <c r="U17" s="193"/>
      <c r="V17" s="193"/>
      <c r="W17" s="193"/>
      <c r="X17" s="193"/>
      <c r="Y17" s="193"/>
      <c r="Z17" s="193"/>
      <c r="AA17" s="193"/>
      <c r="AB17" s="193"/>
      <c r="AC17" s="193"/>
      <c r="AD17" s="193"/>
      <c r="AE17" s="183">
        <v>1775</v>
      </c>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5"/>
    </row>
    <row r="18" spans="1:64" s="3" customFormat="1" ht="15.6">
      <c r="A18" s="179">
        <v>4</v>
      </c>
      <c r="B18" s="179"/>
      <c r="C18" s="179"/>
      <c r="D18" s="179"/>
      <c r="E18" s="179"/>
      <c r="F18" s="179"/>
      <c r="G18" s="179"/>
      <c r="H18" s="179"/>
      <c r="I18" s="179"/>
      <c r="J18" s="179"/>
      <c r="K18" s="179"/>
      <c r="L18" s="179"/>
      <c r="M18" s="179"/>
      <c r="N18" s="179"/>
      <c r="O18" s="179"/>
      <c r="P18" s="193">
        <v>0</v>
      </c>
      <c r="Q18" s="193"/>
      <c r="R18" s="193"/>
      <c r="S18" s="193"/>
      <c r="T18" s="193"/>
      <c r="U18" s="193"/>
      <c r="V18" s="193"/>
      <c r="W18" s="193"/>
      <c r="X18" s="193"/>
      <c r="Y18" s="193"/>
      <c r="Z18" s="193"/>
      <c r="AA18" s="193"/>
      <c r="AB18" s="193"/>
      <c r="AC18" s="193"/>
      <c r="AD18" s="193"/>
      <c r="AE18" s="183">
        <v>1797</v>
      </c>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5"/>
    </row>
    <row r="19" spans="1:64" s="3" customFormat="1" ht="15.6">
      <c r="A19" s="179">
        <v>5</v>
      </c>
      <c r="B19" s="179"/>
      <c r="C19" s="179"/>
      <c r="D19" s="179"/>
      <c r="E19" s="179"/>
      <c r="F19" s="179"/>
      <c r="G19" s="179"/>
      <c r="H19" s="179"/>
      <c r="I19" s="179"/>
      <c r="J19" s="179"/>
      <c r="K19" s="179"/>
      <c r="L19" s="179"/>
      <c r="M19" s="179"/>
      <c r="N19" s="179"/>
      <c r="O19" s="179"/>
      <c r="P19" s="193">
        <v>0</v>
      </c>
      <c r="Q19" s="193"/>
      <c r="R19" s="193"/>
      <c r="S19" s="193"/>
      <c r="T19" s="193"/>
      <c r="U19" s="193"/>
      <c r="V19" s="193"/>
      <c r="W19" s="193"/>
      <c r="X19" s="193"/>
      <c r="Y19" s="193"/>
      <c r="Z19" s="193"/>
      <c r="AA19" s="193"/>
      <c r="AB19" s="193"/>
      <c r="AC19" s="193"/>
      <c r="AD19" s="193"/>
      <c r="AE19" s="183">
        <v>1840</v>
      </c>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5"/>
    </row>
    <row r="20" spans="1:64" s="3" customFormat="1" ht="15.6">
      <c r="A20" s="179">
        <v>6</v>
      </c>
      <c r="B20" s="179"/>
      <c r="C20" s="179"/>
      <c r="D20" s="179"/>
      <c r="E20" s="179"/>
      <c r="F20" s="179"/>
      <c r="G20" s="179"/>
      <c r="H20" s="179"/>
      <c r="I20" s="179"/>
      <c r="J20" s="179"/>
      <c r="K20" s="179"/>
      <c r="L20" s="179"/>
      <c r="M20" s="179"/>
      <c r="N20" s="179"/>
      <c r="O20" s="179"/>
      <c r="P20" s="193">
        <v>1.95</v>
      </c>
      <c r="Q20" s="193"/>
      <c r="R20" s="193"/>
      <c r="S20" s="193"/>
      <c r="T20" s="193"/>
      <c r="U20" s="193"/>
      <c r="V20" s="193"/>
      <c r="W20" s="193"/>
      <c r="X20" s="193"/>
      <c r="Y20" s="193"/>
      <c r="Z20" s="193"/>
      <c r="AA20" s="193"/>
      <c r="AB20" s="193"/>
      <c r="AC20" s="193"/>
      <c r="AD20" s="193"/>
      <c r="AE20" s="183">
        <v>1907</v>
      </c>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5"/>
    </row>
    <row r="21" spans="1:64" s="3" customFormat="1" ht="15.6">
      <c r="A21" s="179">
        <v>7</v>
      </c>
      <c r="B21" s="179"/>
      <c r="C21" s="179"/>
      <c r="D21" s="179"/>
      <c r="E21" s="179"/>
      <c r="F21" s="179"/>
      <c r="G21" s="179"/>
      <c r="H21" s="179"/>
      <c r="I21" s="179"/>
      <c r="J21" s="179"/>
      <c r="K21" s="179"/>
      <c r="L21" s="179"/>
      <c r="M21" s="179"/>
      <c r="N21" s="179"/>
      <c r="O21" s="179"/>
      <c r="P21" s="193">
        <v>1.77</v>
      </c>
      <c r="Q21" s="193"/>
      <c r="R21" s="193"/>
      <c r="S21" s="193"/>
      <c r="T21" s="193"/>
      <c r="U21" s="193"/>
      <c r="V21" s="193"/>
      <c r="W21" s="193"/>
      <c r="X21" s="193"/>
      <c r="Y21" s="193"/>
      <c r="Z21" s="193"/>
      <c r="AA21" s="193"/>
      <c r="AB21" s="193"/>
      <c r="AC21" s="193"/>
      <c r="AD21" s="193"/>
      <c r="AE21" s="183">
        <v>1977</v>
      </c>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5"/>
    </row>
    <row r="22" spans="1:64" s="3" customFormat="1" ht="15.6">
      <c r="A22" s="179">
        <v>8</v>
      </c>
      <c r="B22" s="179"/>
      <c r="C22" s="179"/>
      <c r="D22" s="179"/>
      <c r="E22" s="179"/>
      <c r="F22" s="179"/>
      <c r="G22" s="179"/>
      <c r="H22" s="179"/>
      <c r="I22" s="179"/>
      <c r="J22" s="179"/>
      <c r="K22" s="179"/>
      <c r="L22" s="179"/>
      <c r="M22" s="179"/>
      <c r="N22" s="179"/>
      <c r="O22" s="179"/>
      <c r="P22" s="193">
        <v>1.97</v>
      </c>
      <c r="Q22" s="193"/>
      <c r="R22" s="193"/>
      <c r="S22" s="193"/>
      <c r="T22" s="193"/>
      <c r="U22" s="193"/>
      <c r="V22" s="193"/>
      <c r="W22" s="193"/>
      <c r="X22" s="193"/>
      <c r="Y22" s="193"/>
      <c r="Z22" s="193"/>
      <c r="AA22" s="193"/>
      <c r="AB22" s="193"/>
      <c r="AC22" s="193"/>
      <c r="AD22" s="193"/>
      <c r="AE22" s="183">
        <v>2006</v>
      </c>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5"/>
    </row>
    <row r="23" spans="1:64" s="3" customFormat="1" ht="15.6">
      <c r="A23" s="179">
        <v>9</v>
      </c>
      <c r="B23" s="179"/>
      <c r="C23" s="179"/>
      <c r="D23" s="179"/>
      <c r="E23" s="179"/>
      <c r="F23" s="179"/>
      <c r="G23" s="179"/>
      <c r="H23" s="179"/>
      <c r="I23" s="179"/>
      <c r="J23" s="179"/>
      <c r="K23" s="179"/>
      <c r="L23" s="179"/>
      <c r="M23" s="179"/>
      <c r="N23" s="179"/>
      <c r="O23" s="179"/>
      <c r="P23" s="193">
        <v>0</v>
      </c>
      <c r="Q23" s="193"/>
      <c r="R23" s="193"/>
      <c r="S23" s="193"/>
      <c r="T23" s="193"/>
      <c r="U23" s="193"/>
      <c r="V23" s="193"/>
      <c r="W23" s="193"/>
      <c r="X23" s="193"/>
      <c r="Y23" s="193"/>
      <c r="Z23" s="193"/>
      <c r="AA23" s="193"/>
      <c r="AB23" s="193"/>
      <c r="AC23" s="193"/>
      <c r="AD23" s="193"/>
      <c r="AE23" s="183">
        <v>2099</v>
      </c>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5"/>
    </row>
    <row r="24" spans="1:64" s="3" customFormat="1" ht="15.6">
      <c r="A24" s="179">
        <v>10</v>
      </c>
      <c r="B24" s="179"/>
      <c r="C24" s="179"/>
      <c r="D24" s="179"/>
      <c r="E24" s="179"/>
      <c r="F24" s="179"/>
      <c r="G24" s="179"/>
      <c r="H24" s="179"/>
      <c r="I24" s="179"/>
      <c r="J24" s="179"/>
      <c r="K24" s="179"/>
      <c r="L24" s="179"/>
      <c r="M24" s="179"/>
      <c r="N24" s="179"/>
      <c r="O24" s="179"/>
      <c r="P24" s="193">
        <v>0</v>
      </c>
      <c r="Q24" s="193"/>
      <c r="R24" s="193"/>
      <c r="S24" s="193"/>
      <c r="T24" s="193"/>
      <c r="U24" s="193"/>
      <c r="V24" s="193"/>
      <c r="W24" s="193"/>
      <c r="X24" s="193"/>
      <c r="Y24" s="193"/>
      <c r="Z24" s="193"/>
      <c r="AA24" s="193"/>
      <c r="AB24" s="193"/>
      <c r="AC24" s="193"/>
      <c r="AD24" s="193"/>
      <c r="AE24" s="183">
        <v>2216</v>
      </c>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5"/>
    </row>
    <row r="25" spans="1:64" s="3" customFormat="1" ht="15.6">
      <c r="A25" s="179">
        <v>11</v>
      </c>
      <c r="B25" s="179"/>
      <c r="C25" s="179"/>
      <c r="D25" s="179"/>
      <c r="E25" s="179"/>
      <c r="F25" s="179"/>
      <c r="G25" s="179"/>
      <c r="H25" s="179"/>
      <c r="I25" s="179"/>
      <c r="J25" s="179"/>
      <c r="K25" s="179"/>
      <c r="L25" s="179"/>
      <c r="M25" s="179"/>
      <c r="N25" s="179"/>
      <c r="O25" s="179"/>
      <c r="P25" s="193">
        <v>7.9</v>
      </c>
      <c r="Q25" s="193"/>
      <c r="R25" s="193"/>
      <c r="S25" s="193"/>
      <c r="T25" s="193"/>
      <c r="U25" s="193"/>
      <c r="V25" s="193"/>
      <c r="W25" s="193"/>
      <c r="X25" s="193"/>
      <c r="Y25" s="193"/>
      <c r="Z25" s="193"/>
      <c r="AA25" s="193"/>
      <c r="AB25" s="193"/>
      <c r="AC25" s="193"/>
      <c r="AD25" s="193"/>
      <c r="AE25" s="183">
        <v>2309</v>
      </c>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5"/>
    </row>
    <row r="26" spans="1:64" s="3" customFormat="1" ht="15.6">
      <c r="A26" s="179">
        <v>12</v>
      </c>
      <c r="B26" s="179"/>
      <c r="C26" s="179"/>
      <c r="D26" s="179"/>
      <c r="E26" s="179"/>
      <c r="F26" s="179"/>
      <c r="G26" s="179"/>
      <c r="H26" s="179"/>
      <c r="I26" s="179"/>
      <c r="J26" s="179"/>
      <c r="K26" s="179"/>
      <c r="L26" s="179"/>
      <c r="M26" s="179"/>
      <c r="N26" s="179"/>
      <c r="O26" s="179"/>
      <c r="P26" s="180">
        <v>8.3000000000000007</v>
      </c>
      <c r="Q26" s="181"/>
      <c r="R26" s="181"/>
      <c r="S26" s="181"/>
      <c r="T26" s="181"/>
      <c r="U26" s="181"/>
      <c r="V26" s="181"/>
      <c r="W26" s="181"/>
      <c r="X26" s="181"/>
      <c r="Y26" s="181"/>
      <c r="Z26" s="181"/>
      <c r="AA26" s="181"/>
      <c r="AB26" s="181"/>
      <c r="AC26" s="181"/>
      <c r="AD26" s="182"/>
      <c r="AE26" s="183">
        <v>2398</v>
      </c>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5"/>
    </row>
    <row r="27" spans="1:64" s="3" customFormat="1" ht="24.75" customHeight="1">
      <c r="A27" s="186" t="s">
        <v>7</v>
      </c>
      <c r="B27" s="186"/>
      <c r="C27" s="186"/>
      <c r="D27" s="186"/>
      <c r="E27" s="186"/>
      <c r="F27" s="186"/>
      <c r="G27" s="186"/>
      <c r="H27" s="186"/>
      <c r="I27" s="186"/>
      <c r="J27" s="186"/>
      <c r="K27" s="186"/>
      <c r="L27" s="186"/>
      <c r="M27" s="186"/>
      <c r="N27" s="186"/>
      <c r="O27" s="186"/>
      <c r="P27" s="187">
        <f>P26+P25+P24+P23+P22+P21+P20+P19+P18+P17+P16+P15</f>
        <v>22.76</v>
      </c>
      <c r="Q27" s="188"/>
      <c r="R27" s="188"/>
      <c r="S27" s="188"/>
      <c r="T27" s="188"/>
      <c r="U27" s="188"/>
      <c r="V27" s="188"/>
      <c r="W27" s="188"/>
      <c r="X27" s="188"/>
      <c r="Y27" s="188"/>
      <c r="Z27" s="188"/>
      <c r="AA27" s="188"/>
      <c r="AB27" s="188"/>
      <c r="AC27" s="188"/>
      <c r="AD27" s="189"/>
      <c r="AE27" s="190">
        <f>AE26</f>
        <v>2398</v>
      </c>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2"/>
    </row>
    <row r="28" spans="1:64" s="1" customFormat="1" ht="10.199999999999999">
      <c r="A28" s="8"/>
      <c r="B28" s="8"/>
      <c r="C28" s="8"/>
      <c r="D28" s="8"/>
      <c r="E28" s="8"/>
      <c r="F28" s="8"/>
      <c r="G28" s="8"/>
      <c r="H28" s="8"/>
      <c r="I28" s="8"/>
      <c r="J28" s="8"/>
      <c r="K28" s="8"/>
      <c r="L28" s="8"/>
      <c r="M28" s="8"/>
      <c r="N28" s="8"/>
      <c r="O28" s="8"/>
      <c r="P28" s="8"/>
      <c r="Q28" s="8"/>
      <c r="R28" s="8"/>
    </row>
    <row r="29" spans="1:64" s="10" customFormat="1" ht="12.6">
      <c r="A29" s="9" t="s">
        <v>16</v>
      </c>
    </row>
    <row r="30" spans="1:64" s="3" customFormat="1" ht="15.6"/>
    <row r="31" spans="1:64" s="3" customFormat="1" ht="15.6"/>
    <row r="32" spans="1:64" s="3" customFormat="1" ht="15.6"/>
    <row r="33" spans="1:64" s="3" customFormat="1" ht="15.6">
      <c r="A33" s="177" t="s">
        <v>17</v>
      </c>
      <c r="B33" s="177"/>
      <c r="C33" s="177"/>
      <c r="D33" s="177"/>
      <c r="E33" s="177"/>
      <c r="F33" s="177"/>
      <c r="G33" s="177"/>
      <c r="H33" s="177"/>
      <c r="I33" s="177"/>
      <c r="J33" s="177"/>
      <c r="K33" s="177"/>
      <c r="L33" s="177"/>
      <c r="M33" s="177"/>
      <c r="N33" s="177"/>
      <c r="O33" s="177"/>
      <c r="P33" s="177"/>
      <c r="Q33" s="177"/>
      <c r="R33" s="177"/>
      <c r="S33" s="177"/>
      <c r="T33" s="177"/>
      <c r="U33" s="177"/>
      <c r="V33" s="177"/>
      <c r="W33" s="177" t="s">
        <v>18</v>
      </c>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row>
    <row r="34" spans="1:64" s="11" customFormat="1" ht="9.6">
      <c r="A34" s="178" t="s">
        <v>19</v>
      </c>
      <c r="B34" s="178"/>
      <c r="C34" s="178"/>
      <c r="D34" s="178"/>
      <c r="E34" s="178"/>
      <c r="F34" s="178"/>
      <c r="G34" s="178"/>
      <c r="H34" s="178"/>
      <c r="I34" s="178"/>
      <c r="J34" s="178"/>
      <c r="K34" s="178"/>
      <c r="L34" s="178"/>
      <c r="M34" s="178"/>
      <c r="N34" s="178"/>
      <c r="O34" s="178"/>
      <c r="P34" s="178"/>
      <c r="Q34" s="178"/>
      <c r="R34" s="178"/>
      <c r="S34" s="178"/>
      <c r="T34" s="178"/>
      <c r="U34" s="178"/>
      <c r="V34" s="178"/>
      <c r="W34" s="178" t="s">
        <v>20</v>
      </c>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t="s">
        <v>21</v>
      </c>
      <c r="AT34" s="178"/>
      <c r="AU34" s="178"/>
      <c r="AV34" s="178"/>
      <c r="AW34" s="178"/>
      <c r="AX34" s="178"/>
      <c r="AY34" s="178"/>
      <c r="AZ34" s="178"/>
      <c r="BA34" s="178"/>
      <c r="BB34" s="178"/>
      <c r="BC34" s="178"/>
      <c r="BD34" s="178"/>
      <c r="BE34" s="178"/>
      <c r="BF34" s="178"/>
      <c r="BG34" s="178"/>
      <c r="BH34" s="178"/>
      <c r="BI34" s="178"/>
      <c r="BJ34" s="178"/>
      <c r="BK34" s="178"/>
      <c r="BL34" s="178"/>
    </row>
  </sheetData>
  <mergeCells count="61">
    <mergeCell ref="A5:BL5"/>
    <mergeCell ref="A6:BL6"/>
    <mergeCell ref="A7:BL7"/>
    <mergeCell ref="AD8:AI8"/>
    <mergeCell ref="A11:O11"/>
    <mergeCell ref="P11:AD11"/>
    <mergeCell ref="AE11:BL11"/>
    <mergeCell ref="A12:O12"/>
    <mergeCell ref="P12:AD12"/>
    <mergeCell ref="AE12:BL12"/>
    <mergeCell ref="A13:O13"/>
    <mergeCell ref="P13:AD13"/>
    <mergeCell ref="AE13:BL13"/>
    <mergeCell ref="A14:O14"/>
    <mergeCell ref="P14:AD14"/>
    <mergeCell ref="AE14:BL14"/>
    <mergeCell ref="A15:O15"/>
    <mergeCell ref="P15:AD15"/>
    <mergeCell ref="AE15:BL15"/>
    <mergeCell ref="A16:O16"/>
    <mergeCell ref="P16:AD16"/>
    <mergeCell ref="AE16:BL16"/>
    <mergeCell ref="A17:O17"/>
    <mergeCell ref="P17:AD17"/>
    <mergeCell ref="AE17:BL17"/>
    <mergeCell ref="A18:O18"/>
    <mergeCell ref="P18:AD18"/>
    <mergeCell ref="AE18:BL18"/>
    <mergeCell ref="A19:O19"/>
    <mergeCell ref="P19:AD19"/>
    <mergeCell ref="AE19:BL19"/>
    <mergeCell ref="A20:O20"/>
    <mergeCell ref="P20:AD20"/>
    <mergeCell ref="AE20:BL20"/>
    <mergeCell ref="A21:O21"/>
    <mergeCell ref="P21:AD21"/>
    <mergeCell ref="AE21:BL21"/>
    <mergeCell ref="A22:O22"/>
    <mergeCell ref="P22:AD22"/>
    <mergeCell ref="AE22:BL22"/>
    <mergeCell ref="A23:O23"/>
    <mergeCell ref="P23:AD23"/>
    <mergeCell ref="AE23:BL23"/>
    <mergeCell ref="A24:O24"/>
    <mergeCell ref="P24:AD24"/>
    <mergeCell ref="AE24:BL24"/>
    <mergeCell ref="A25:O25"/>
    <mergeCell ref="P25:AD25"/>
    <mergeCell ref="AE25:BL25"/>
    <mergeCell ref="A26:O26"/>
    <mergeCell ref="P26:AD26"/>
    <mergeCell ref="AE26:BL26"/>
    <mergeCell ref="A27:O27"/>
    <mergeCell ref="P27:AD27"/>
    <mergeCell ref="AE27:BL27"/>
    <mergeCell ref="A33:V33"/>
    <mergeCell ref="W33:AR33"/>
    <mergeCell ref="AS33:BL33"/>
    <mergeCell ref="A34:V34"/>
    <mergeCell ref="W34:AR34"/>
    <mergeCell ref="AS34:BL34"/>
  </mergeCells>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BZ41"/>
  <sheetViews>
    <sheetView workbookViewId="0">
      <selection activeCell="BM12" sqref="BM12"/>
    </sheetView>
  </sheetViews>
  <sheetFormatPr defaultColWidth="1.44140625" defaultRowHeight="13.8"/>
  <cols>
    <col min="1" max="22" width="1.44140625" style="12"/>
    <col min="23" max="23" width="3.109375" style="12" customWidth="1"/>
    <col min="24" max="33" width="1.44140625" style="12"/>
    <col min="34" max="34" width="0.6640625" style="12" customWidth="1"/>
    <col min="35" max="63" width="1.44140625" style="12"/>
    <col min="64" max="64" width="4.88671875" style="12" customWidth="1"/>
    <col min="65" max="65" width="31.44140625" style="12" customWidth="1"/>
    <col min="66" max="278" width="1.44140625" style="12"/>
    <col min="279" max="279" width="3.109375" style="12" customWidth="1"/>
    <col min="280" max="289" width="1.44140625" style="12"/>
    <col min="290" max="290" width="0.6640625" style="12" customWidth="1"/>
    <col min="291" max="319" width="1.44140625" style="12"/>
    <col min="320" max="320" width="4.88671875" style="12" customWidth="1"/>
    <col min="321" max="321" width="31.44140625" style="12" customWidth="1"/>
    <col min="322" max="534" width="1.44140625" style="12"/>
    <col min="535" max="535" width="3.109375" style="12" customWidth="1"/>
    <col min="536" max="545" width="1.44140625" style="12"/>
    <col min="546" max="546" width="0.6640625" style="12" customWidth="1"/>
    <col min="547" max="575" width="1.44140625" style="12"/>
    <col min="576" max="576" width="4.88671875" style="12" customWidth="1"/>
    <col min="577" max="577" width="31.44140625" style="12" customWidth="1"/>
    <col min="578" max="790" width="1.44140625" style="12"/>
    <col min="791" max="791" width="3.109375" style="12" customWidth="1"/>
    <col min="792" max="801" width="1.44140625" style="12"/>
    <col min="802" max="802" width="0.6640625" style="12" customWidth="1"/>
    <col min="803" max="831" width="1.44140625" style="12"/>
    <col min="832" max="832" width="4.88671875" style="12" customWidth="1"/>
    <col min="833" max="833" width="31.44140625" style="12" customWidth="1"/>
    <col min="834" max="1046" width="1.44140625" style="12"/>
    <col min="1047" max="1047" width="3.109375" style="12" customWidth="1"/>
    <col min="1048" max="1057" width="1.44140625" style="12"/>
    <col min="1058" max="1058" width="0.6640625" style="12" customWidth="1"/>
    <col min="1059" max="1087" width="1.44140625" style="12"/>
    <col min="1088" max="1088" width="4.88671875" style="12" customWidth="1"/>
    <col min="1089" max="1089" width="31.44140625" style="12" customWidth="1"/>
    <col min="1090" max="1302" width="1.44140625" style="12"/>
    <col min="1303" max="1303" width="3.109375" style="12" customWidth="1"/>
    <col min="1304" max="1313" width="1.44140625" style="12"/>
    <col min="1314" max="1314" width="0.6640625" style="12" customWidth="1"/>
    <col min="1315" max="1343" width="1.44140625" style="12"/>
    <col min="1344" max="1344" width="4.88671875" style="12" customWidth="1"/>
    <col min="1345" max="1345" width="31.44140625" style="12" customWidth="1"/>
    <col min="1346" max="1558" width="1.44140625" style="12"/>
    <col min="1559" max="1559" width="3.109375" style="12" customWidth="1"/>
    <col min="1560" max="1569" width="1.44140625" style="12"/>
    <col min="1570" max="1570" width="0.6640625" style="12" customWidth="1"/>
    <col min="1571" max="1599" width="1.44140625" style="12"/>
    <col min="1600" max="1600" width="4.88671875" style="12" customWidth="1"/>
    <col min="1601" max="1601" width="31.44140625" style="12" customWidth="1"/>
    <col min="1602" max="1814" width="1.44140625" style="12"/>
    <col min="1815" max="1815" width="3.109375" style="12" customWidth="1"/>
    <col min="1816" max="1825" width="1.44140625" style="12"/>
    <col min="1826" max="1826" width="0.6640625" style="12" customWidth="1"/>
    <col min="1827" max="1855" width="1.44140625" style="12"/>
    <col min="1856" max="1856" width="4.88671875" style="12" customWidth="1"/>
    <col min="1857" max="1857" width="31.44140625" style="12" customWidth="1"/>
    <col min="1858" max="2070" width="1.44140625" style="12"/>
    <col min="2071" max="2071" width="3.109375" style="12" customWidth="1"/>
    <col min="2072" max="2081" width="1.44140625" style="12"/>
    <col min="2082" max="2082" width="0.6640625" style="12" customWidth="1"/>
    <col min="2083" max="2111" width="1.44140625" style="12"/>
    <col min="2112" max="2112" width="4.88671875" style="12" customWidth="1"/>
    <col min="2113" max="2113" width="31.44140625" style="12" customWidth="1"/>
    <col min="2114" max="2326" width="1.44140625" style="12"/>
    <col min="2327" max="2327" width="3.109375" style="12" customWidth="1"/>
    <col min="2328" max="2337" width="1.44140625" style="12"/>
    <col min="2338" max="2338" width="0.6640625" style="12" customWidth="1"/>
    <col min="2339" max="2367" width="1.44140625" style="12"/>
    <col min="2368" max="2368" width="4.88671875" style="12" customWidth="1"/>
    <col min="2369" max="2369" width="31.44140625" style="12" customWidth="1"/>
    <col min="2370" max="2582" width="1.44140625" style="12"/>
    <col min="2583" max="2583" width="3.109375" style="12" customWidth="1"/>
    <col min="2584" max="2593" width="1.44140625" style="12"/>
    <col min="2594" max="2594" width="0.6640625" style="12" customWidth="1"/>
    <col min="2595" max="2623" width="1.44140625" style="12"/>
    <col min="2624" max="2624" width="4.88671875" style="12" customWidth="1"/>
    <col min="2625" max="2625" width="31.44140625" style="12" customWidth="1"/>
    <col min="2626" max="2838" width="1.44140625" style="12"/>
    <col min="2839" max="2839" width="3.109375" style="12" customWidth="1"/>
    <col min="2840" max="2849" width="1.44140625" style="12"/>
    <col min="2850" max="2850" width="0.6640625" style="12" customWidth="1"/>
    <col min="2851" max="2879" width="1.44140625" style="12"/>
    <col min="2880" max="2880" width="4.88671875" style="12" customWidth="1"/>
    <col min="2881" max="2881" width="31.44140625" style="12" customWidth="1"/>
    <col min="2882" max="3094" width="1.44140625" style="12"/>
    <col min="3095" max="3095" width="3.109375" style="12" customWidth="1"/>
    <col min="3096" max="3105" width="1.44140625" style="12"/>
    <col min="3106" max="3106" width="0.6640625" style="12" customWidth="1"/>
    <col min="3107" max="3135" width="1.44140625" style="12"/>
    <col min="3136" max="3136" width="4.88671875" style="12" customWidth="1"/>
    <col min="3137" max="3137" width="31.44140625" style="12" customWidth="1"/>
    <col min="3138" max="3350" width="1.44140625" style="12"/>
    <col min="3351" max="3351" width="3.109375" style="12" customWidth="1"/>
    <col min="3352" max="3361" width="1.44140625" style="12"/>
    <col min="3362" max="3362" width="0.6640625" style="12" customWidth="1"/>
    <col min="3363" max="3391" width="1.44140625" style="12"/>
    <col min="3392" max="3392" width="4.88671875" style="12" customWidth="1"/>
    <col min="3393" max="3393" width="31.44140625" style="12" customWidth="1"/>
    <col min="3394" max="3606" width="1.44140625" style="12"/>
    <col min="3607" max="3607" width="3.109375" style="12" customWidth="1"/>
    <col min="3608" max="3617" width="1.44140625" style="12"/>
    <col min="3618" max="3618" width="0.6640625" style="12" customWidth="1"/>
    <col min="3619" max="3647" width="1.44140625" style="12"/>
    <col min="3648" max="3648" width="4.88671875" style="12" customWidth="1"/>
    <col min="3649" max="3649" width="31.44140625" style="12" customWidth="1"/>
    <col min="3650" max="3862" width="1.44140625" style="12"/>
    <col min="3863" max="3863" width="3.109375" style="12" customWidth="1"/>
    <col min="3864" max="3873" width="1.44140625" style="12"/>
    <col min="3874" max="3874" width="0.6640625" style="12" customWidth="1"/>
    <col min="3875" max="3903" width="1.44140625" style="12"/>
    <col min="3904" max="3904" width="4.88671875" style="12" customWidth="1"/>
    <col min="3905" max="3905" width="31.44140625" style="12" customWidth="1"/>
    <col min="3906" max="4118" width="1.44140625" style="12"/>
    <col min="4119" max="4119" width="3.109375" style="12" customWidth="1"/>
    <col min="4120" max="4129" width="1.44140625" style="12"/>
    <col min="4130" max="4130" width="0.6640625" style="12" customWidth="1"/>
    <col min="4131" max="4159" width="1.44140625" style="12"/>
    <col min="4160" max="4160" width="4.88671875" style="12" customWidth="1"/>
    <col min="4161" max="4161" width="31.44140625" style="12" customWidth="1"/>
    <col min="4162" max="4374" width="1.44140625" style="12"/>
    <col min="4375" max="4375" width="3.109375" style="12" customWidth="1"/>
    <col min="4376" max="4385" width="1.44140625" style="12"/>
    <col min="4386" max="4386" width="0.6640625" style="12" customWidth="1"/>
    <col min="4387" max="4415" width="1.44140625" style="12"/>
    <col min="4416" max="4416" width="4.88671875" style="12" customWidth="1"/>
    <col min="4417" max="4417" width="31.44140625" style="12" customWidth="1"/>
    <col min="4418" max="4630" width="1.44140625" style="12"/>
    <col min="4631" max="4631" width="3.109375" style="12" customWidth="1"/>
    <col min="4632" max="4641" width="1.44140625" style="12"/>
    <col min="4642" max="4642" width="0.6640625" style="12" customWidth="1"/>
    <col min="4643" max="4671" width="1.44140625" style="12"/>
    <col min="4672" max="4672" width="4.88671875" style="12" customWidth="1"/>
    <col min="4673" max="4673" width="31.44140625" style="12" customWidth="1"/>
    <col min="4674" max="4886" width="1.44140625" style="12"/>
    <col min="4887" max="4887" width="3.109375" style="12" customWidth="1"/>
    <col min="4888" max="4897" width="1.44140625" style="12"/>
    <col min="4898" max="4898" width="0.6640625" style="12" customWidth="1"/>
    <col min="4899" max="4927" width="1.44140625" style="12"/>
    <col min="4928" max="4928" width="4.88671875" style="12" customWidth="1"/>
    <col min="4929" max="4929" width="31.44140625" style="12" customWidth="1"/>
    <col min="4930" max="5142" width="1.44140625" style="12"/>
    <col min="5143" max="5143" width="3.109375" style="12" customWidth="1"/>
    <col min="5144" max="5153" width="1.44140625" style="12"/>
    <col min="5154" max="5154" width="0.6640625" style="12" customWidth="1"/>
    <col min="5155" max="5183" width="1.44140625" style="12"/>
    <col min="5184" max="5184" width="4.88671875" style="12" customWidth="1"/>
    <col min="5185" max="5185" width="31.44140625" style="12" customWidth="1"/>
    <col min="5186" max="5398" width="1.44140625" style="12"/>
    <col min="5399" max="5399" width="3.109375" style="12" customWidth="1"/>
    <col min="5400" max="5409" width="1.44140625" style="12"/>
    <col min="5410" max="5410" width="0.6640625" style="12" customWidth="1"/>
    <col min="5411" max="5439" width="1.44140625" style="12"/>
    <col min="5440" max="5440" width="4.88671875" style="12" customWidth="1"/>
    <col min="5441" max="5441" width="31.44140625" style="12" customWidth="1"/>
    <col min="5442" max="5654" width="1.44140625" style="12"/>
    <col min="5655" max="5655" width="3.109375" style="12" customWidth="1"/>
    <col min="5656" max="5665" width="1.44140625" style="12"/>
    <col min="5666" max="5666" width="0.6640625" style="12" customWidth="1"/>
    <col min="5667" max="5695" width="1.44140625" style="12"/>
    <col min="5696" max="5696" width="4.88671875" style="12" customWidth="1"/>
    <col min="5697" max="5697" width="31.44140625" style="12" customWidth="1"/>
    <col min="5698" max="5910" width="1.44140625" style="12"/>
    <col min="5911" max="5911" width="3.109375" style="12" customWidth="1"/>
    <col min="5912" max="5921" width="1.44140625" style="12"/>
    <col min="5922" max="5922" width="0.6640625" style="12" customWidth="1"/>
    <col min="5923" max="5951" width="1.44140625" style="12"/>
    <col min="5952" max="5952" width="4.88671875" style="12" customWidth="1"/>
    <col min="5953" max="5953" width="31.44140625" style="12" customWidth="1"/>
    <col min="5954" max="6166" width="1.44140625" style="12"/>
    <col min="6167" max="6167" width="3.109375" style="12" customWidth="1"/>
    <col min="6168" max="6177" width="1.44140625" style="12"/>
    <col min="6178" max="6178" width="0.6640625" style="12" customWidth="1"/>
    <col min="6179" max="6207" width="1.44140625" style="12"/>
    <col min="6208" max="6208" width="4.88671875" style="12" customWidth="1"/>
    <col min="6209" max="6209" width="31.44140625" style="12" customWidth="1"/>
    <col min="6210" max="6422" width="1.44140625" style="12"/>
    <col min="6423" max="6423" width="3.109375" style="12" customWidth="1"/>
    <col min="6424" max="6433" width="1.44140625" style="12"/>
    <col min="6434" max="6434" width="0.6640625" style="12" customWidth="1"/>
    <col min="6435" max="6463" width="1.44140625" style="12"/>
    <col min="6464" max="6464" width="4.88671875" style="12" customWidth="1"/>
    <col min="6465" max="6465" width="31.44140625" style="12" customWidth="1"/>
    <col min="6466" max="6678" width="1.44140625" style="12"/>
    <col min="6679" max="6679" width="3.109375" style="12" customWidth="1"/>
    <col min="6680" max="6689" width="1.44140625" style="12"/>
    <col min="6690" max="6690" width="0.6640625" style="12" customWidth="1"/>
    <col min="6691" max="6719" width="1.44140625" style="12"/>
    <col min="6720" max="6720" width="4.88671875" style="12" customWidth="1"/>
    <col min="6721" max="6721" width="31.44140625" style="12" customWidth="1"/>
    <col min="6722" max="6934" width="1.44140625" style="12"/>
    <col min="6935" max="6935" width="3.109375" style="12" customWidth="1"/>
    <col min="6936" max="6945" width="1.44140625" style="12"/>
    <col min="6946" max="6946" width="0.6640625" style="12" customWidth="1"/>
    <col min="6947" max="6975" width="1.44140625" style="12"/>
    <col min="6976" max="6976" width="4.88671875" style="12" customWidth="1"/>
    <col min="6977" max="6977" width="31.44140625" style="12" customWidth="1"/>
    <col min="6978" max="7190" width="1.44140625" style="12"/>
    <col min="7191" max="7191" width="3.109375" style="12" customWidth="1"/>
    <col min="7192" max="7201" width="1.44140625" style="12"/>
    <col min="7202" max="7202" width="0.6640625" style="12" customWidth="1"/>
    <col min="7203" max="7231" width="1.44140625" style="12"/>
    <col min="7232" max="7232" width="4.88671875" style="12" customWidth="1"/>
    <col min="7233" max="7233" width="31.44140625" style="12" customWidth="1"/>
    <col min="7234" max="7446" width="1.44140625" style="12"/>
    <col min="7447" max="7447" width="3.109375" style="12" customWidth="1"/>
    <col min="7448" max="7457" width="1.44140625" style="12"/>
    <col min="7458" max="7458" width="0.6640625" style="12" customWidth="1"/>
    <col min="7459" max="7487" width="1.44140625" style="12"/>
    <col min="7488" max="7488" width="4.88671875" style="12" customWidth="1"/>
    <col min="7489" max="7489" width="31.44140625" style="12" customWidth="1"/>
    <col min="7490" max="7702" width="1.44140625" style="12"/>
    <col min="7703" max="7703" width="3.109375" style="12" customWidth="1"/>
    <col min="7704" max="7713" width="1.44140625" style="12"/>
    <col min="7714" max="7714" width="0.6640625" style="12" customWidth="1"/>
    <col min="7715" max="7743" width="1.44140625" style="12"/>
    <col min="7744" max="7744" width="4.88671875" style="12" customWidth="1"/>
    <col min="7745" max="7745" width="31.44140625" style="12" customWidth="1"/>
    <col min="7746" max="7958" width="1.44140625" style="12"/>
    <col min="7959" max="7959" width="3.109375" style="12" customWidth="1"/>
    <col min="7960" max="7969" width="1.44140625" style="12"/>
    <col min="7970" max="7970" width="0.6640625" style="12" customWidth="1"/>
    <col min="7971" max="7999" width="1.44140625" style="12"/>
    <col min="8000" max="8000" width="4.88671875" style="12" customWidth="1"/>
    <col min="8001" max="8001" width="31.44140625" style="12" customWidth="1"/>
    <col min="8002" max="8214" width="1.44140625" style="12"/>
    <col min="8215" max="8215" width="3.109375" style="12" customWidth="1"/>
    <col min="8216" max="8225" width="1.44140625" style="12"/>
    <col min="8226" max="8226" width="0.6640625" style="12" customWidth="1"/>
    <col min="8227" max="8255" width="1.44140625" style="12"/>
    <col min="8256" max="8256" width="4.88671875" style="12" customWidth="1"/>
    <col min="8257" max="8257" width="31.44140625" style="12" customWidth="1"/>
    <col min="8258" max="8470" width="1.44140625" style="12"/>
    <col min="8471" max="8471" width="3.109375" style="12" customWidth="1"/>
    <col min="8472" max="8481" width="1.44140625" style="12"/>
    <col min="8482" max="8482" width="0.6640625" style="12" customWidth="1"/>
    <col min="8483" max="8511" width="1.44140625" style="12"/>
    <col min="8512" max="8512" width="4.88671875" style="12" customWidth="1"/>
    <col min="8513" max="8513" width="31.44140625" style="12" customWidth="1"/>
    <col min="8514" max="8726" width="1.44140625" style="12"/>
    <col min="8727" max="8727" width="3.109375" style="12" customWidth="1"/>
    <col min="8728" max="8737" width="1.44140625" style="12"/>
    <col min="8738" max="8738" width="0.6640625" style="12" customWidth="1"/>
    <col min="8739" max="8767" width="1.44140625" style="12"/>
    <col min="8768" max="8768" width="4.88671875" style="12" customWidth="1"/>
    <col min="8769" max="8769" width="31.44140625" style="12" customWidth="1"/>
    <col min="8770" max="8982" width="1.44140625" style="12"/>
    <col min="8983" max="8983" width="3.109375" style="12" customWidth="1"/>
    <col min="8984" max="8993" width="1.44140625" style="12"/>
    <col min="8994" max="8994" width="0.6640625" style="12" customWidth="1"/>
    <col min="8995" max="9023" width="1.44140625" style="12"/>
    <col min="9024" max="9024" width="4.88671875" style="12" customWidth="1"/>
    <col min="9025" max="9025" width="31.44140625" style="12" customWidth="1"/>
    <col min="9026" max="9238" width="1.44140625" style="12"/>
    <col min="9239" max="9239" width="3.109375" style="12" customWidth="1"/>
    <col min="9240" max="9249" width="1.44140625" style="12"/>
    <col min="9250" max="9250" width="0.6640625" style="12" customWidth="1"/>
    <col min="9251" max="9279" width="1.44140625" style="12"/>
    <col min="9280" max="9280" width="4.88671875" style="12" customWidth="1"/>
    <col min="9281" max="9281" width="31.44140625" style="12" customWidth="1"/>
    <col min="9282" max="9494" width="1.44140625" style="12"/>
    <col min="9495" max="9495" width="3.109375" style="12" customWidth="1"/>
    <col min="9496" max="9505" width="1.44140625" style="12"/>
    <col min="9506" max="9506" width="0.6640625" style="12" customWidth="1"/>
    <col min="9507" max="9535" width="1.44140625" style="12"/>
    <col min="9536" max="9536" width="4.88671875" style="12" customWidth="1"/>
    <col min="9537" max="9537" width="31.44140625" style="12" customWidth="1"/>
    <col min="9538" max="9750" width="1.44140625" style="12"/>
    <col min="9751" max="9751" width="3.109375" style="12" customWidth="1"/>
    <col min="9752" max="9761" width="1.44140625" style="12"/>
    <col min="9762" max="9762" width="0.6640625" style="12" customWidth="1"/>
    <col min="9763" max="9791" width="1.44140625" style="12"/>
    <col min="9792" max="9792" width="4.88671875" style="12" customWidth="1"/>
    <col min="9793" max="9793" width="31.44140625" style="12" customWidth="1"/>
    <col min="9794" max="10006" width="1.44140625" style="12"/>
    <col min="10007" max="10007" width="3.109375" style="12" customWidth="1"/>
    <col min="10008" max="10017" width="1.44140625" style="12"/>
    <col min="10018" max="10018" width="0.6640625" style="12" customWidth="1"/>
    <col min="10019" max="10047" width="1.44140625" style="12"/>
    <col min="10048" max="10048" width="4.88671875" style="12" customWidth="1"/>
    <col min="10049" max="10049" width="31.44140625" style="12" customWidth="1"/>
    <col min="10050" max="10262" width="1.44140625" style="12"/>
    <col min="10263" max="10263" width="3.109375" style="12" customWidth="1"/>
    <col min="10264" max="10273" width="1.44140625" style="12"/>
    <col min="10274" max="10274" width="0.6640625" style="12" customWidth="1"/>
    <col min="10275" max="10303" width="1.44140625" style="12"/>
    <col min="10304" max="10304" width="4.88671875" style="12" customWidth="1"/>
    <col min="10305" max="10305" width="31.44140625" style="12" customWidth="1"/>
    <col min="10306" max="10518" width="1.44140625" style="12"/>
    <col min="10519" max="10519" width="3.109375" style="12" customWidth="1"/>
    <col min="10520" max="10529" width="1.44140625" style="12"/>
    <col min="10530" max="10530" width="0.6640625" style="12" customWidth="1"/>
    <col min="10531" max="10559" width="1.44140625" style="12"/>
    <col min="10560" max="10560" width="4.88671875" style="12" customWidth="1"/>
    <col min="10561" max="10561" width="31.44140625" style="12" customWidth="1"/>
    <col min="10562" max="10774" width="1.44140625" style="12"/>
    <col min="10775" max="10775" width="3.109375" style="12" customWidth="1"/>
    <col min="10776" max="10785" width="1.44140625" style="12"/>
    <col min="10786" max="10786" width="0.6640625" style="12" customWidth="1"/>
    <col min="10787" max="10815" width="1.44140625" style="12"/>
    <col min="10816" max="10816" width="4.88671875" style="12" customWidth="1"/>
    <col min="10817" max="10817" width="31.44140625" style="12" customWidth="1"/>
    <col min="10818" max="11030" width="1.44140625" style="12"/>
    <col min="11031" max="11031" width="3.109375" style="12" customWidth="1"/>
    <col min="11032" max="11041" width="1.44140625" style="12"/>
    <col min="11042" max="11042" width="0.6640625" style="12" customWidth="1"/>
    <col min="11043" max="11071" width="1.44140625" style="12"/>
    <col min="11072" max="11072" width="4.88671875" style="12" customWidth="1"/>
    <col min="11073" max="11073" width="31.44140625" style="12" customWidth="1"/>
    <col min="11074" max="11286" width="1.44140625" style="12"/>
    <col min="11287" max="11287" width="3.109375" style="12" customWidth="1"/>
    <col min="11288" max="11297" width="1.44140625" style="12"/>
    <col min="11298" max="11298" width="0.6640625" style="12" customWidth="1"/>
    <col min="11299" max="11327" width="1.44140625" style="12"/>
    <col min="11328" max="11328" width="4.88671875" style="12" customWidth="1"/>
    <col min="11329" max="11329" width="31.44140625" style="12" customWidth="1"/>
    <col min="11330" max="11542" width="1.44140625" style="12"/>
    <col min="11543" max="11543" width="3.109375" style="12" customWidth="1"/>
    <col min="11544" max="11553" width="1.44140625" style="12"/>
    <col min="11554" max="11554" width="0.6640625" style="12" customWidth="1"/>
    <col min="11555" max="11583" width="1.44140625" style="12"/>
    <col min="11584" max="11584" width="4.88671875" style="12" customWidth="1"/>
    <col min="11585" max="11585" width="31.44140625" style="12" customWidth="1"/>
    <col min="11586" max="11798" width="1.44140625" style="12"/>
    <col min="11799" max="11799" width="3.109375" style="12" customWidth="1"/>
    <col min="11800" max="11809" width="1.44140625" style="12"/>
    <col min="11810" max="11810" width="0.6640625" style="12" customWidth="1"/>
    <col min="11811" max="11839" width="1.44140625" style="12"/>
    <col min="11840" max="11840" width="4.88671875" style="12" customWidth="1"/>
    <col min="11841" max="11841" width="31.44140625" style="12" customWidth="1"/>
    <col min="11842" max="12054" width="1.44140625" style="12"/>
    <col min="12055" max="12055" width="3.109375" style="12" customWidth="1"/>
    <col min="12056" max="12065" width="1.44140625" style="12"/>
    <col min="12066" max="12066" width="0.6640625" style="12" customWidth="1"/>
    <col min="12067" max="12095" width="1.44140625" style="12"/>
    <col min="12096" max="12096" width="4.88671875" style="12" customWidth="1"/>
    <col min="12097" max="12097" width="31.44140625" style="12" customWidth="1"/>
    <col min="12098" max="12310" width="1.44140625" style="12"/>
    <col min="12311" max="12311" width="3.109375" style="12" customWidth="1"/>
    <col min="12312" max="12321" width="1.44140625" style="12"/>
    <col min="12322" max="12322" width="0.6640625" style="12" customWidth="1"/>
    <col min="12323" max="12351" width="1.44140625" style="12"/>
    <col min="12352" max="12352" width="4.88671875" style="12" customWidth="1"/>
    <col min="12353" max="12353" width="31.44140625" style="12" customWidth="1"/>
    <col min="12354" max="12566" width="1.44140625" style="12"/>
    <col min="12567" max="12567" width="3.109375" style="12" customWidth="1"/>
    <col min="12568" max="12577" width="1.44140625" style="12"/>
    <col min="12578" max="12578" width="0.6640625" style="12" customWidth="1"/>
    <col min="12579" max="12607" width="1.44140625" style="12"/>
    <col min="12608" max="12608" width="4.88671875" style="12" customWidth="1"/>
    <col min="12609" max="12609" width="31.44140625" style="12" customWidth="1"/>
    <col min="12610" max="12822" width="1.44140625" style="12"/>
    <col min="12823" max="12823" width="3.109375" style="12" customWidth="1"/>
    <col min="12824" max="12833" width="1.44140625" style="12"/>
    <col min="12834" max="12834" width="0.6640625" style="12" customWidth="1"/>
    <col min="12835" max="12863" width="1.44140625" style="12"/>
    <col min="12864" max="12864" width="4.88671875" style="12" customWidth="1"/>
    <col min="12865" max="12865" width="31.44140625" style="12" customWidth="1"/>
    <col min="12866" max="13078" width="1.44140625" style="12"/>
    <col min="13079" max="13079" width="3.109375" style="12" customWidth="1"/>
    <col min="13080" max="13089" width="1.44140625" style="12"/>
    <col min="13090" max="13090" width="0.6640625" style="12" customWidth="1"/>
    <col min="13091" max="13119" width="1.44140625" style="12"/>
    <col min="13120" max="13120" width="4.88671875" style="12" customWidth="1"/>
    <col min="13121" max="13121" width="31.44140625" style="12" customWidth="1"/>
    <col min="13122" max="13334" width="1.44140625" style="12"/>
    <col min="13335" max="13335" width="3.109375" style="12" customWidth="1"/>
    <col min="13336" max="13345" width="1.44140625" style="12"/>
    <col min="13346" max="13346" width="0.6640625" style="12" customWidth="1"/>
    <col min="13347" max="13375" width="1.44140625" style="12"/>
    <col min="13376" max="13376" width="4.88671875" style="12" customWidth="1"/>
    <col min="13377" max="13377" width="31.44140625" style="12" customWidth="1"/>
    <col min="13378" max="13590" width="1.44140625" style="12"/>
    <col min="13591" max="13591" width="3.109375" style="12" customWidth="1"/>
    <col min="13592" max="13601" width="1.44140625" style="12"/>
    <col min="13602" max="13602" width="0.6640625" style="12" customWidth="1"/>
    <col min="13603" max="13631" width="1.44140625" style="12"/>
    <col min="13632" max="13632" width="4.88671875" style="12" customWidth="1"/>
    <col min="13633" max="13633" width="31.44140625" style="12" customWidth="1"/>
    <col min="13634" max="13846" width="1.44140625" style="12"/>
    <col min="13847" max="13847" width="3.109375" style="12" customWidth="1"/>
    <col min="13848" max="13857" width="1.44140625" style="12"/>
    <col min="13858" max="13858" width="0.6640625" style="12" customWidth="1"/>
    <col min="13859" max="13887" width="1.44140625" style="12"/>
    <col min="13888" max="13888" width="4.88671875" style="12" customWidth="1"/>
    <col min="13889" max="13889" width="31.44140625" style="12" customWidth="1"/>
    <col min="13890" max="14102" width="1.44140625" style="12"/>
    <col min="14103" max="14103" width="3.109375" style="12" customWidth="1"/>
    <col min="14104" max="14113" width="1.44140625" style="12"/>
    <col min="14114" max="14114" width="0.6640625" style="12" customWidth="1"/>
    <col min="14115" max="14143" width="1.44140625" style="12"/>
    <col min="14144" max="14144" width="4.88671875" style="12" customWidth="1"/>
    <col min="14145" max="14145" width="31.44140625" style="12" customWidth="1"/>
    <col min="14146" max="14358" width="1.44140625" style="12"/>
    <col min="14359" max="14359" width="3.109375" style="12" customWidth="1"/>
    <col min="14360" max="14369" width="1.44140625" style="12"/>
    <col min="14370" max="14370" width="0.6640625" style="12" customWidth="1"/>
    <col min="14371" max="14399" width="1.44140625" style="12"/>
    <col min="14400" max="14400" width="4.88671875" style="12" customWidth="1"/>
    <col min="14401" max="14401" width="31.44140625" style="12" customWidth="1"/>
    <col min="14402" max="14614" width="1.44140625" style="12"/>
    <col min="14615" max="14615" width="3.109375" style="12" customWidth="1"/>
    <col min="14616" max="14625" width="1.44140625" style="12"/>
    <col min="14626" max="14626" width="0.6640625" style="12" customWidth="1"/>
    <col min="14627" max="14655" width="1.44140625" style="12"/>
    <col min="14656" max="14656" width="4.88671875" style="12" customWidth="1"/>
    <col min="14657" max="14657" width="31.44140625" style="12" customWidth="1"/>
    <col min="14658" max="14870" width="1.44140625" style="12"/>
    <col min="14871" max="14871" width="3.109375" style="12" customWidth="1"/>
    <col min="14872" max="14881" width="1.44140625" style="12"/>
    <col min="14882" max="14882" width="0.6640625" style="12" customWidth="1"/>
    <col min="14883" max="14911" width="1.44140625" style="12"/>
    <col min="14912" max="14912" width="4.88671875" style="12" customWidth="1"/>
    <col min="14913" max="14913" width="31.44140625" style="12" customWidth="1"/>
    <col min="14914" max="15126" width="1.44140625" style="12"/>
    <col min="15127" max="15127" width="3.109375" style="12" customWidth="1"/>
    <col min="15128" max="15137" width="1.44140625" style="12"/>
    <col min="15138" max="15138" width="0.6640625" style="12" customWidth="1"/>
    <col min="15139" max="15167" width="1.44140625" style="12"/>
    <col min="15168" max="15168" width="4.88671875" style="12" customWidth="1"/>
    <col min="15169" max="15169" width="31.44140625" style="12" customWidth="1"/>
    <col min="15170" max="15382" width="1.44140625" style="12"/>
    <col min="15383" max="15383" width="3.109375" style="12" customWidth="1"/>
    <col min="15384" max="15393" width="1.44140625" style="12"/>
    <col min="15394" max="15394" width="0.6640625" style="12" customWidth="1"/>
    <col min="15395" max="15423" width="1.44140625" style="12"/>
    <col min="15424" max="15424" width="4.88671875" style="12" customWidth="1"/>
    <col min="15425" max="15425" width="31.44140625" style="12" customWidth="1"/>
    <col min="15426" max="15638" width="1.44140625" style="12"/>
    <col min="15639" max="15639" width="3.109375" style="12" customWidth="1"/>
    <col min="15640" max="15649" width="1.44140625" style="12"/>
    <col min="15650" max="15650" width="0.6640625" style="12" customWidth="1"/>
    <col min="15651" max="15679" width="1.44140625" style="12"/>
    <col min="15680" max="15680" width="4.88671875" style="12" customWidth="1"/>
    <col min="15681" max="15681" width="31.44140625" style="12" customWidth="1"/>
    <col min="15682" max="15894" width="1.44140625" style="12"/>
    <col min="15895" max="15895" width="3.109375" style="12" customWidth="1"/>
    <col min="15896" max="15905" width="1.44140625" style="12"/>
    <col min="15906" max="15906" width="0.6640625" style="12" customWidth="1"/>
    <col min="15907" max="15935" width="1.44140625" style="12"/>
    <col min="15936" max="15936" width="4.88671875" style="12" customWidth="1"/>
    <col min="15937" max="15937" width="31.44140625" style="12" customWidth="1"/>
    <col min="15938" max="16150" width="1.44140625" style="12"/>
    <col min="16151" max="16151" width="3.109375" style="12" customWidth="1"/>
    <col min="16152" max="16161" width="1.44140625" style="12"/>
    <col min="16162" max="16162" width="0.6640625" style="12" customWidth="1"/>
    <col min="16163" max="16191" width="1.44140625" style="12"/>
    <col min="16192" max="16192" width="4.88671875" style="12" customWidth="1"/>
    <col min="16193" max="16193" width="31.44140625" style="12" customWidth="1"/>
    <col min="16194" max="16384" width="1.44140625" style="12"/>
  </cols>
  <sheetData>
    <row r="1" spans="1:64" s="1" customFormat="1" ht="10.199999999999999">
      <c r="BL1" s="2" t="s">
        <v>0</v>
      </c>
    </row>
    <row r="2" spans="1:64" s="1" customFormat="1" ht="10.199999999999999">
      <c r="BL2" s="2" t="s">
        <v>338</v>
      </c>
    </row>
    <row r="3" spans="1:64" s="4" customFormat="1" ht="34.5" customHeight="1">
      <c r="A3" s="448" t="s">
        <v>401</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row>
    <row r="4" spans="1:64" s="4" customFormat="1" ht="18.600000000000001" customHeight="1">
      <c r="A4" s="537" t="s">
        <v>152</v>
      </c>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row>
    <row r="5" spans="1:64" s="3" customFormat="1" ht="15.6"/>
    <row r="6" spans="1:64" s="3" customFormat="1" ht="15.6"/>
    <row r="7" spans="1:64" s="3" customFormat="1" ht="15.6">
      <c r="A7" s="449" t="s">
        <v>317</v>
      </c>
      <c r="B7" s="449"/>
      <c r="C7" s="449"/>
      <c r="D7" s="449"/>
      <c r="E7" s="449"/>
      <c r="F7" s="449"/>
      <c r="G7" s="449"/>
      <c r="H7" s="449"/>
      <c r="I7" s="449"/>
      <c r="J7" s="449"/>
      <c r="K7" s="449"/>
      <c r="L7" s="449"/>
      <c r="M7" s="449"/>
      <c r="N7" s="449"/>
      <c r="O7" s="449"/>
      <c r="P7" s="449"/>
      <c r="Q7" s="449"/>
      <c r="R7" s="449"/>
      <c r="S7" s="449"/>
      <c r="T7" s="449"/>
      <c r="U7" s="449"/>
      <c r="V7" s="449"/>
      <c r="W7" s="449"/>
      <c r="X7" s="450" t="s">
        <v>340</v>
      </c>
      <c r="Y7" s="450"/>
      <c r="Z7" s="450"/>
      <c r="AA7" s="450"/>
      <c r="AB7" s="450"/>
      <c r="AC7" s="450"/>
      <c r="AD7" s="450"/>
      <c r="AE7" s="450"/>
      <c r="AF7" s="450"/>
      <c r="AG7" s="450"/>
      <c r="AH7" s="450"/>
      <c r="AI7" s="450" t="s">
        <v>35</v>
      </c>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c r="BK7" s="450"/>
      <c r="BL7" s="450"/>
    </row>
    <row r="8" spans="1:64" s="3" customFormat="1" ht="15.6">
      <c r="A8" s="538"/>
      <c r="B8" s="539"/>
      <c r="C8" s="539"/>
      <c r="D8" s="539"/>
      <c r="E8" s="539"/>
      <c r="F8" s="539"/>
      <c r="G8" s="539"/>
      <c r="H8" s="539"/>
      <c r="I8" s="539"/>
      <c r="J8" s="539"/>
      <c r="K8" s="539"/>
      <c r="L8" s="539"/>
      <c r="M8" s="539"/>
      <c r="N8" s="539"/>
      <c r="O8" s="539"/>
      <c r="P8" s="539"/>
      <c r="Q8" s="539"/>
      <c r="R8" s="539"/>
      <c r="S8" s="539"/>
      <c r="T8" s="539"/>
      <c r="U8" s="539"/>
      <c r="V8" s="539"/>
      <c r="W8" s="540"/>
      <c r="X8" s="541" t="s">
        <v>402</v>
      </c>
      <c r="Y8" s="542"/>
      <c r="Z8" s="542"/>
      <c r="AA8" s="542"/>
      <c r="AB8" s="542"/>
      <c r="AC8" s="542"/>
      <c r="AD8" s="542"/>
      <c r="AE8" s="542"/>
      <c r="AF8" s="542"/>
      <c r="AG8" s="542"/>
      <c r="AH8" s="543"/>
      <c r="AI8" s="541"/>
      <c r="AJ8" s="542"/>
      <c r="AK8" s="542"/>
      <c r="AL8" s="542"/>
      <c r="AM8" s="542"/>
      <c r="AN8" s="542"/>
      <c r="AO8" s="542"/>
      <c r="AP8" s="542"/>
      <c r="AQ8" s="542"/>
      <c r="AR8" s="542"/>
      <c r="AS8" s="542"/>
      <c r="AT8" s="542"/>
      <c r="AU8" s="542"/>
      <c r="AV8" s="542"/>
      <c r="AW8" s="542"/>
      <c r="AX8" s="542"/>
      <c r="AY8" s="542"/>
      <c r="AZ8" s="542"/>
      <c r="BA8" s="542"/>
      <c r="BB8" s="542"/>
      <c r="BC8" s="542"/>
      <c r="BD8" s="542"/>
      <c r="BE8" s="542"/>
      <c r="BF8" s="542"/>
      <c r="BG8" s="542"/>
      <c r="BH8" s="542"/>
      <c r="BI8" s="542"/>
      <c r="BJ8" s="542"/>
      <c r="BK8" s="542"/>
      <c r="BL8" s="543"/>
    </row>
    <row r="9" spans="1:64" s="3" customFormat="1" ht="15.6">
      <c r="A9" s="452"/>
      <c r="B9" s="452"/>
      <c r="C9" s="452"/>
      <c r="D9" s="452"/>
      <c r="E9" s="452"/>
      <c r="F9" s="452"/>
      <c r="G9" s="452"/>
      <c r="H9" s="452"/>
      <c r="I9" s="452"/>
      <c r="J9" s="452"/>
      <c r="K9" s="452"/>
      <c r="L9" s="452"/>
      <c r="M9" s="452"/>
      <c r="N9" s="452"/>
      <c r="O9" s="452"/>
      <c r="P9" s="452"/>
      <c r="Q9" s="452"/>
      <c r="R9" s="452"/>
      <c r="S9" s="452"/>
      <c r="T9" s="452"/>
      <c r="U9" s="452"/>
      <c r="V9" s="452"/>
      <c r="W9" s="452"/>
      <c r="X9" s="453" t="s">
        <v>403</v>
      </c>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c r="BL9" s="453"/>
    </row>
    <row r="10" spans="1:64" s="42" customFormat="1" ht="46.2" customHeight="1">
      <c r="A10" s="357" t="s">
        <v>404</v>
      </c>
      <c r="B10" s="358"/>
      <c r="C10" s="358"/>
      <c r="D10" s="358"/>
      <c r="E10" s="358"/>
      <c r="F10" s="358"/>
      <c r="G10" s="358"/>
      <c r="H10" s="358"/>
      <c r="I10" s="358"/>
      <c r="J10" s="358"/>
      <c r="K10" s="358"/>
      <c r="L10" s="358"/>
      <c r="M10" s="358"/>
      <c r="N10" s="358"/>
      <c r="O10" s="358"/>
      <c r="P10" s="358"/>
      <c r="Q10" s="358"/>
      <c r="R10" s="358"/>
      <c r="S10" s="358"/>
      <c r="T10" s="358"/>
      <c r="U10" s="358"/>
      <c r="V10" s="358"/>
      <c r="W10" s="359"/>
      <c r="X10" s="490" t="s">
        <v>405</v>
      </c>
      <c r="Y10" s="491"/>
      <c r="Z10" s="491"/>
      <c r="AA10" s="491"/>
      <c r="AB10" s="491"/>
      <c r="AC10" s="491"/>
      <c r="AD10" s="491"/>
      <c r="AE10" s="491"/>
      <c r="AF10" s="491"/>
      <c r="AG10" s="491"/>
      <c r="AH10" s="492"/>
      <c r="AI10" s="511">
        <v>1</v>
      </c>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3"/>
    </row>
    <row r="11" spans="1:64" s="42" customFormat="1" ht="51.6" customHeight="1">
      <c r="A11" s="357" t="s">
        <v>406</v>
      </c>
      <c r="B11" s="358"/>
      <c r="C11" s="358"/>
      <c r="D11" s="358"/>
      <c r="E11" s="358"/>
      <c r="F11" s="358"/>
      <c r="G11" s="358"/>
      <c r="H11" s="358"/>
      <c r="I11" s="358"/>
      <c r="J11" s="358"/>
      <c r="K11" s="358"/>
      <c r="L11" s="358"/>
      <c r="M11" s="358"/>
      <c r="N11" s="358"/>
      <c r="O11" s="358"/>
      <c r="P11" s="358"/>
      <c r="Q11" s="358"/>
      <c r="R11" s="358"/>
      <c r="S11" s="358"/>
      <c r="T11" s="358"/>
      <c r="U11" s="358"/>
      <c r="V11" s="358"/>
      <c r="W11" s="359"/>
      <c r="X11" s="490" t="s">
        <v>405</v>
      </c>
      <c r="Y11" s="491"/>
      <c r="Z11" s="491"/>
      <c r="AA11" s="491"/>
      <c r="AB11" s="491"/>
      <c r="AC11" s="491"/>
      <c r="AD11" s="491"/>
      <c r="AE11" s="491"/>
      <c r="AF11" s="491"/>
      <c r="AG11" s="491"/>
      <c r="AH11" s="492"/>
      <c r="AI11" s="514" t="s">
        <v>407</v>
      </c>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6"/>
    </row>
    <row r="12" spans="1:64" s="42" customFormat="1" ht="49.2" customHeight="1">
      <c r="A12" s="357" t="s">
        <v>408</v>
      </c>
      <c r="B12" s="358"/>
      <c r="C12" s="358"/>
      <c r="D12" s="358"/>
      <c r="E12" s="358"/>
      <c r="F12" s="358"/>
      <c r="G12" s="358"/>
      <c r="H12" s="358"/>
      <c r="I12" s="358"/>
      <c r="J12" s="358"/>
      <c r="K12" s="358"/>
      <c r="L12" s="358"/>
      <c r="M12" s="358"/>
      <c r="N12" s="358"/>
      <c r="O12" s="358"/>
      <c r="P12" s="358"/>
      <c r="Q12" s="358"/>
      <c r="R12" s="358"/>
      <c r="S12" s="358"/>
      <c r="T12" s="358"/>
      <c r="U12" s="358"/>
      <c r="V12" s="358"/>
      <c r="W12" s="359"/>
      <c r="X12" s="490" t="s">
        <v>405</v>
      </c>
      <c r="Y12" s="491"/>
      <c r="Z12" s="491"/>
      <c r="AA12" s="491"/>
      <c r="AB12" s="491"/>
      <c r="AC12" s="491"/>
      <c r="AD12" s="491"/>
      <c r="AE12" s="491"/>
      <c r="AF12" s="491"/>
      <c r="AG12" s="491"/>
      <c r="AH12" s="492"/>
      <c r="AI12" s="514" t="s">
        <v>407</v>
      </c>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6"/>
    </row>
    <row r="13" spans="1:64" s="42" customFormat="1" ht="16.2" customHeight="1">
      <c r="A13" s="517" t="s">
        <v>409</v>
      </c>
      <c r="B13" s="518"/>
      <c r="C13" s="518"/>
      <c r="D13" s="518"/>
      <c r="E13" s="518"/>
      <c r="F13" s="518"/>
      <c r="G13" s="518"/>
      <c r="H13" s="518"/>
      <c r="I13" s="518"/>
      <c r="J13" s="518"/>
      <c r="K13" s="518"/>
      <c r="L13" s="518"/>
      <c r="M13" s="518"/>
      <c r="N13" s="518"/>
      <c r="O13" s="518"/>
      <c r="P13" s="518"/>
      <c r="Q13" s="518"/>
      <c r="R13" s="518"/>
      <c r="S13" s="518"/>
      <c r="T13" s="518"/>
      <c r="U13" s="518"/>
      <c r="V13" s="518"/>
      <c r="W13" s="519"/>
      <c r="X13" s="490" t="s">
        <v>405</v>
      </c>
      <c r="Y13" s="526"/>
      <c r="Z13" s="526"/>
      <c r="AA13" s="526"/>
      <c r="AB13" s="526"/>
      <c r="AC13" s="526"/>
      <c r="AD13" s="526"/>
      <c r="AE13" s="526"/>
      <c r="AF13" s="526"/>
      <c r="AG13" s="526"/>
      <c r="AH13" s="527"/>
      <c r="AI13" s="412">
        <v>0</v>
      </c>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3"/>
      <c r="BJ13" s="413"/>
      <c r="BK13" s="413"/>
      <c r="BL13" s="414"/>
    </row>
    <row r="14" spans="1:64" s="42" customFormat="1" ht="16.2" customHeight="1">
      <c r="A14" s="520"/>
      <c r="B14" s="521"/>
      <c r="C14" s="521"/>
      <c r="D14" s="521"/>
      <c r="E14" s="521"/>
      <c r="F14" s="521"/>
      <c r="G14" s="521"/>
      <c r="H14" s="521"/>
      <c r="I14" s="521"/>
      <c r="J14" s="521"/>
      <c r="K14" s="521"/>
      <c r="L14" s="521"/>
      <c r="M14" s="521"/>
      <c r="N14" s="521"/>
      <c r="O14" s="521"/>
      <c r="P14" s="521"/>
      <c r="Q14" s="521"/>
      <c r="R14" s="521"/>
      <c r="S14" s="521"/>
      <c r="T14" s="521"/>
      <c r="U14" s="521"/>
      <c r="V14" s="521"/>
      <c r="W14" s="522"/>
      <c r="X14" s="528"/>
      <c r="Y14" s="529"/>
      <c r="Z14" s="529"/>
      <c r="AA14" s="529"/>
      <c r="AB14" s="529"/>
      <c r="AC14" s="529"/>
      <c r="AD14" s="529"/>
      <c r="AE14" s="529"/>
      <c r="AF14" s="529"/>
      <c r="AG14" s="529"/>
      <c r="AH14" s="530"/>
      <c r="AI14" s="534"/>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6"/>
    </row>
    <row r="15" spans="1:64" s="42" customFormat="1" ht="16.2" customHeight="1">
      <c r="A15" s="523"/>
      <c r="B15" s="524"/>
      <c r="C15" s="524"/>
      <c r="D15" s="524"/>
      <c r="E15" s="524"/>
      <c r="F15" s="524"/>
      <c r="G15" s="524"/>
      <c r="H15" s="524"/>
      <c r="I15" s="524"/>
      <c r="J15" s="524"/>
      <c r="K15" s="524"/>
      <c r="L15" s="524"/>
      <c r="M15" s="524"/>
      <c r="N15" s="524"/>
      <c r="O15" s="524"/>
      <c r="P15" s="524"/>
      <c r="Q15" s="524"/>
      <c r="R15" s="524"/>
      <c r="S15" s="524"/>
      <c r="T15" s="524"/>
      <c r="U15" s="524"/>
      <c r="V15" s="524"/>
      <c r="W15" s="525"/>
      <c r="X15" s="531"/>
      <c r="Y15" s="532"/>
      <c r="Z15" s="532"/>
      <c r="AA15" s="532"/>
      <c r="AB15" s="532"/>
      <c r="AC15" s="532"/>
      <c r="AD15" s="532"/>
      <c r="AE15" s="532"/>
      <c r="AF15" s="532"/>
      <c r="AG15" s="532"/>
      <c r="AH15" s="533"/>
      <c r="AI15" s="415"/>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16"/>
      <c r="BG15" s="416"/>
      <c r="BH15" s="416"/>
      <c r="BI15" s="416"/>
      <c r="BJ15" s="416"/>
      <c r="BK15" s="416"/>
      <c r="BL15" s="417"/>
    </row>
    <row r="16" spans="1:64" s="42" customFormat="1" ht="49.8" customHeight="1">
      <c r="A16" s="508" t="s">
        <v>410</v>
      </c>
      <c r="B16" s="508"/>
      <c r="C16" s="508"/>
      <c r="D16" s="508"/>
      <c r="E16" s="508"/>
      <c r="F16" s="508"/>
      <c r="G16" s="508"/>
      <c r="H16" s="508"/>
      <c r="I16" s="508"/>
      <c r="J16" s="508"/>
      <c r="K16" s="508"/>
      <c r="L16" s="508"/>
      <c r="M16" s="508"/>
      <c r="N16" s="508"/>
      <c r="O16" s="508"/>
      <c r="P16" s="508"/>
      <c r="Q16" s="508"/>
      <c r="R16" s="508"/>
      <c r="S16" s="508"/>
      <c r="T16" s="508"/>
      <c r="U16" s="508"/>
      <c r="V16" s="508"/>
      <c r="W16" s="508"/>
      <c r="X16" s="509" t="s">
        <v>405</v>
      </c>
      <c r="Y16" s="510"/>
      <c r="Z16" s="510"/>
      <c r="AA16" s="510"/>
      <c r="AB16" s="510"/>
      <c r="AC16" s="510"/>
      <c r="AD16" s="510"/>
      <c r="AE16" s="510"/>
      <c r="AF16" s="510"/>
      <c r="AG16" s="510"/>
      <c r="AH16" s="510"/>
      <c r="AI16" s="511">
        <v>0</v>
      </c>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3"/>
    </row>
    <row r="17" spans="1:64" s="42" customFormat="1" ht="45.75" customHeight="1">
      <c r="A17" s="508" t="s">
        <v>411</v>
      </c>
      <c r="B17" s="508"/>
      <c r="C17" s="508"/>
      <c r="D17" s="508"/>
      <c r="E17" s="508"/>
      <c r="F17" s="508"/>
      <c r="G17" s="508"/>
      <c r="H17" s="508"/>
      <c r="I17" s="508"/>
      <c r="J17" s="508"/>
      <c r="K17" s="508"/>
      <c r="L17" s="508"/>
      <c r="M17" s="508"/>
      <c r="N17" s="508"/>
      <c r="O17" s="508"/>
      <c r="P17" s="508"/>
      <c r="Q17" s="508"/>
      <c r="R17" s="508"/>
      <c r="S17" s="508"/>
      <c r="T17" s="508"/>
      <c r="U17" s="508"/>
      <c r="V17" s="508"/>
      <c r="W17" s="508"/>
      <c r="X17" s="509" t="s">
        <v>405</v>
      </c>
      <c r="Y17" s="510"/>
      <c r="Z17" s="510"/>
      <c r="AA17" s="510"/>
      <c r="AB17" s="510"/>
      <c r="AC17" s="510"/>
      <c r="AD17" s="510"/>
      <c r="AE17" s="510"/>
      <c r="AF17" s="510"/>
      <c r="AG17" s="510"/>
      <c r="AH17" s="510"/>
      <c r="AI17" s="511">
        <v>0</v>
      </c>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3"/>
    </row>
    <row r="18" spans="1:64" s="42" customFormat="1" ht="47.25" customHeight="1">
      <c r="A18" s="508" t="s">
        <v>412</v>
      </c>
      <c r="B18" s="508"/>
      <c r="C18" s="508"/>
      <c r="D18" s="508"/>
      <c r="E18" s="508"/>
      <c r="F18" s="508"/>
      <c r="G18" s="508"/>
      <c r="H18" s="508"/>
      <c r="I18" s="508"/>
      <c r="J18" s="508"/>
      <c r="K18" s="508"/>
      <c r="L18" s="508"/>
      <c r="M18" s="508"/>
      <c r="N18" s="508"/>
      <c r="O18" s="508"/>
      <c r="P18" s="508"/>
      <c r="Q18" s="508"/>
      <c r="R18" s="508"/>
      <c r="S18" s="508"/>
      <c r="T18" s="508"/>
      <c r="U18" s="508"/>
      <c r="V18" s="508"/>
      <c r="W18" s="508"/>
      <c r="X18" s="509" t="s">
        <v>405</v>
      </c>
      <c r="Y18" s="510"/>
      <c r="Z18" s="510"/>
      <c r="AA18" s="510"/>
      <c r="AB18" s="510"/>
      <c r="AC18" s="510"/>
      <c r="AD18" s="510"/>
      <c r="AE18" s="510"/>
      <c r="AF18" s="510"/>
      <c r="AG18" s="510"/>
      <c r="AH18" s="510"/>
      <c r="AI18" s="514" t="s">
        <v>407</v>
      </c>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6"/>
    </row>
    <row r="19" spans="1:64" s="42" customFormat="1" ht="15.6" customHeight="1">
      <c r="A19" s="366" t="s">
        <v>413</v>
      </c>
      <c r="B19" s="366"/>
      <c r="C19" s="366"/>
      <c r="D19" s="366"/>
      <c r="E19" s="366"/>
      <c r="F19" s="366"/>
      <c r="G19" s="366"/>
      <c r="H19" s="366"/>
      <c r="I19" s="366"/>
      <c r="J19" s="366"/>
      <c r="K19" s="366"/>
      <c r="L19" s="366"/>
      <c r="M19" s="366"/>
      <c r="N19" s="366"/>
      <c r="O19" s="366"/>
      <c r="P19" s="366"/>
      <c r="Q19" s="366"/>
      <c r="R19" s="366"/>
      <c r="S19" s="366"/>
      <c r="T19" s="366"/>
      <c r="U19" s="366"/>
      <c r="V19" s="366"/>
      <c r="W19" s="366"/>
      <c r="X19" s="490" t="s">
        <v>405</v>
      </c>
      <c r="Y19" s="491"/>
      <c r="Z19" s="491"/>
      <c r="AA19" s="491"/>
      <c r="AB19" s="491"/>
      <c r="AC19" s="491"/>
      <c r="AD19" s="491"/>
      <c r="AE19" s="491"/>
      <c r="AF19" s="491"/>
      <c r="AG19" s="491"/>
      <c r="AH19" s="492"/>
      <c r="AI19" s="499"/>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1"/>
    </row>
    <row r="20" spans="1:64" s="42" customFormat="1" ht="15.6" customHeight="1">
      <c r="A20" s="385" t="s">
        <v>414</v>
      </c>
      <c r="B20" s="386"/>
      <c r="C20" s="386"/>
      <c r="D20" s="386"/>
      <c r="E20" s="386"/>
      <c r="F20" s="386"/>
      <c r="G20" s="386"/>
      <c r="H20" s="386"/>
      <c r="I20" s="386"/>
      <c r="J20" s="386"/>
      <c r="K20" s="386"/>
      <c r="L20" s="386"/>
      <c r="M20" s="386"/>
      <c r="N20" s="386"/>
      <c r="O20" s="386"/>
      <c r="P20" s="386"/>
      <c r="Q20" s="386"/>
      <c r="R20" s="386"/>
      <c r="S20" s="386"/>
      <c r="T20" s="386"/>
      <c r="U20" s="386"/>
      <c r="V20" s="386"/>
      <c r="W20" s="387"/>
      <c r="X20" s="493"/>
      <c r="Y20" s="494"/>
      <c r="Z20" s="494"/>
      <c r="AA20" s="494"/>
      <c r="AB20" s="494"/>
      <c r="AC20" s="494"/>
      <c r="AD20" s="494"/>
      <c r="AE20" s="494"/>
      <c r="AF20" s="494"/>
      <c r="AG20" s="494"/>
      <c r="AH20" s="495"/>
      <c r="AI20" s="502">
        <v>0.65</v>
      </c>
      <c r="AJ20" s="503"/>
      <c r="AK20" s="503"/>
      <c r="AL20" s="503"/>
      <c r="AM20" s="503"/>
      <c r="AN20" s="503"/>
      <c r="AO20" s="503"/>
      <c r="AP20" s="503"/>
      <c r="AQ20" s="503"/>
      <c r="AR20" s="503"/>
      <c r="AS20" s="503"/>
      <c r="AT20" s="503"/>
      <c r="AU20" s="503"/>
      <c r="AV20" s="503"/>
      <c r="AW20" s="503"/>
      <c r="AX20" s="503"/>
      <c r="AY20" s="503"/>
      <c r="AZ20" s="503"/>
      <c r="BA20" s="503"/>
      <c r="BB20" s="503"/>
      <c r="BC20" s="503"/>
      <c r="BD20" s="503"/>
      <c r="BE20" s="503"/>
      <c r="BF20" s="503"/>
      <c r="BG20" s="503"/>
      <c r="BH20" s="503"/>
      <c r="BI20" s="503"/>
      <c r="BJ20" s="503"/>
      <c r="BK20" s="503"/>
      <c r="BL20" s="504"/>
    </row>
    <row r="21" spans="1:64" s="42" customFormat="1" ht="15.6" customHeight="1">
      <c r="A21" s="388" t="s">
        <v>415</v>
      </c>
      <c r="B21" s="388"/>
      <c r="C21" s="388"/>
      <c r="D21" s="388"/>
      <c r="E21" s="388"/>
      <c r="F21" s="388"/>
      <c r="G21" s="388"/>
      <c r="H21" s="388"/>
      <c r="I21" s="388"/>
      <c r="J21" s="388"/>
      <c r="K21" s="388"/>
      <c r="L21" s="388"/>
      <c r="M21" s="388"/>
      <c r="N21" s="388"/>
      <c r="O21" s="388"/>
      <c r="P21" s="388"/>
      <c r="Q21" s="388"/>
      <c r="R21" s="388"/>
      <c r="S21" s="388"/>
      <c r="T21" s="388"/>
      <c r="U21" s="388"/>
      <c r="V21" s="388"/>
      <c r="W21" s="388"/>
      <c r="X21" s="496"/>
      <c r="Y21" s="497"/>
      <c r="Z21" s="497"/>
      <c r="AA21" s="497"/>
      <c r="AB21" s="497"/>
      <c r="AC21" s="497"/>
      <c r="AD21" s="497"/>
      <c r="AE21" s="497"/>
      <c r="AF21" s="497"/>
      <c r="AG21" s="497"/>
      <c r="AH21" s="498"/>
      <c r="AI21" s="505"/>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7"/>
    </row>
    <row r="22" spans="1:64" s="42" customFormat="1" ht="19.8" customHeight="1">
      <c r="A22" s="74"/>
      <c r="B22" s="74"/>
      <c r="C22" s="74"/>
      <c r="D22" s="74"/>
      <c r="E22" s="74"/>
      <c r="F22" s="74"/>
      <c r="G22" s="74"/>
      <c r="H22" s="74"/>
      <c r="I22" s="74"/>
      <c r="J22" s="74"/>
      <c r="K22" s="74"/>
      <c r="L22" s="74"/>
      <c r="M22" s="74"/>
      <c r="N22" s="74"/>
      <c r="O22" s="74"/>
      <c r="P22" s="74"/>
      <c r="Q22" s="74"/>
      <c r="R22" s="74"/>
      <c r="S22" s="74"/>
      <c r="T22" s="74"/>
      <c r="U22" s="74"/>
      <c r="V22" s="74"/>
      <c r="W22" s="74"/>
      <c r="X22" s="75"/>
      <c r="Y22" s="75"/>
      <c r="Z22" s="75"/>
      <c r="AA22" s="75"/>
      <c r="AB22" s="75"/>
      <c r="AC22" s="75"/>
      <c r="AD22" s="75"/>
      <c r="AE22" s="75"/>
      <c r="AF22" s="75"/>
      <c r="AG22" s="75"/>
      <c r="AH22" s="75"/>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64" s="3" customFormat="1" ht="15.75" customHeight="1">
      <c r="A23" s="459" t="s">
        <v>416</v>
      </c>
      <c r="B23" s="460"/>
      <c r="C23" s="460"/>
      <c r="D23" s="460"/>
      <c r="E23" s="460"/>
      <c r="F23" s="460"/>
      <c r="G23" s="460"/>
      <c r="H23" s="460"/>
      <c r="I23" s="460"/>
      <c r="J23" s="460"/>
      <c r="K23" s="460"/>
      <c r="L23" s="460"/>
      <c r="M23" s="460"/>
      <c r="N23" s="460"/>
      <c r="O23" s="460"/>
      <c r="P23" s="460"/>
      <c r="Q23" s="460"/>
      <c r="R23" s="460"/>
      <c r="S23" s="460"/>
      <c r="T23" s="460"/>
      <c r="U23" s="460"/>
      <c r="V23" s="460"/>
      <c r="W23" s="461"/>
      <c r="X23" s="462"/>
      <c r="Y23" s="463"/>
      <c r="Z23" s="463"/>
      <c r="AA23" s="463"/>
      <c r="AB23" s="463"/>
      <c r="AC23" s="463"/>
      <c r="AD23" s="463"/>
      <c r="AE23" s="463"/>
      <c r="AF23" s="463"/>
      <c r="AG23" s="463"/>
      <c r="AH23" s="464"/>
      <c r="AI23" s="480" t="s">
        <v>417</v>
      </c>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2"/>
    </row>
    <row r="24" spans="1:64" s="3" customFormat="1" ht="15.75" customHeight="1">
      <c r="A24" s="474" t="s">
        <v>418</v>
      </c>
      <c r="B24" s="475"/>
      <c r="C24" s="475"/>
      <c r="D24" s="475"/>
      <c r="E24" s="475"/>
      <c r="F24" s="475"/>
      <c r="G24" s="475"/>
      <c r="H24" s="475"/>
      <c r="I24" s="475"/>
      <c r="J24" s="475"/>
      <c r="K24" s="475"/>
      <c r="L24" s="475"/>
      <c r="M24" s="475"/>
      <c r="N24" s="475"/>
      <c r="O24" s="475"/>
      <c r="P24" s="475"/>
      <c r="Q24" s="475"/>
      <c r="R24" s="475"/>
      <c r="S24" s="475"/>
      <c r="T24" s="475"/>
      <c r="U24" s="475"/>
      <c r="V24" s="475"/>
      <c r="W24" s="476"/>
      <c r="X24" s="465"/>
      <c r="Y24" s="466"/>
      <c r="Z24" s="466"/>
      <c r="AA24" s="466"/>
      <c r="AB24" s="466"/>
      <c r="AC24" s="466"/>
      <c r="AD24" s="466"/>
      <c r="AE24" s="466"/>
      <c r="AF24" s="466"/>
      <c r="AG24" s="466"/>
      <c r="AH24" s="467"/>
      <c r="AI24" s="483"/>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5"/>
    </row>
    <row r="25" spans="1:64" s="3" customFormat="1" ht="15.6" customHeight="1">
      <c r="A25" s="489" t="s">
        <v>419</v>
      </c>
      <c r="B25" s="489"/>
      <c r="C25" s="489"/>
      <c r="D25" s="489"/>
      <c r="E25" s="489"/>
      <c r="F25" s="489"/>
      <c r="G25" s="489"/>
      <c r="H25" s="489"/>
      <c r="I25" s="489"/>
      <c r="J25" s="489"/>
      <c r="K25" s="489"/>
      <c r="L25" s="489"/>
      <c r="M25" s="489"/>
      <c r="N25" s="489"/>
      <c r="O25" s="489"/>
      <c r="P25" s="489"/>
      <c r="Q25" s="489"/>
      <c r="R25" s="489"/>
      <c r="S25" s="489"/>
      <c r="T25" s="489"/>
      <c r="U25" s="489"/>
      <c r="V25" s="489"/>
      <c r="W25" s="489"/>
      <c r="X25" s="465"/>
      <c r="Y25" s="466"/>
      <c r="Z25" s="466"/>
      <c r="AA25" s="466"/>
      <c r="AB25" s="466"/>
      <c r="AC25" s="466"/>
      <c r="AD25" s="466"/>
      <c r="AE25" s="466"/>
      <c r="AF25" s="466"/>
      <c r="AG25" s="466"/>
      <c r="AH25" s="467"/>
      <c r="AI25" s="486"/>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88"/>
    </row>
    <row r="26" spans="1:64" s="3" customFormat="1" ht="15.75" customHeight="1">
      <c r="A26" s="459" t="s">
        <v>416</v>
      </c>
      <c r="B26" s="460"/>
      <c r="C26" s="460"/>
      <c r="D26" s="460"/>
      <c r="E26" s="460"/>
      <c r="F26" s="460"/>
      <c r="G26" s="460"/>
      <c r="H26" s="460"/>
      <c r="I26" s="460"/>
      <c r="J26" s="460"/>
      <c r="K26" s="460"/>
      <c r="L26" s="460"/>
      <c r="M26" s="460"/>
      <c r="N26" s="460"/>
      <c r="O26" s="460"/>
      <c r="P26" s="460"/>
      <c r="Q26" s="460"/>
      <c r="R26" s="460"/>
      <c r="S26" s="460"/>
      <c r="T26" s="460"/>
      <c r="U26" s="460"/>
      <c r="V26" s="460"/>
      <c r="W26" s="461"/>
      <c r="X26" s="462"/>
      <c r="Y26" s="463"/>
      <c r="Z26" s="463"/>
      <c r="AA26" s="463"/>
      <c r="AB26" s="463"/>
      <c r="AC26" s="463"/>
      <c r="AD26" s="463"/>
      <c r="AE26" s="463"/>
      <c r="AF26" s="463"/>
      <c r="AG26" s="463"/>
      <c r="AH26" s="464"/>
      <c r="AI26" s="471" t="s">
        <v>420</v>
      </c>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3"/>
    </row>
    <row r="27" spans="1:64" s="3" customFormat="1" ht="15.75" customHeight="1">
      <c r="A27" s="474" t="s">
        <v>421</v>
      </c>
      <c r="B27" s="475"/>
      <c r="C27" s="475"/>
      <c r="D27" s="475"/>
      <c r="E27" s="475"/>
      <c r="F27" s="475"/>
      <c r="G27" s="475"/>
      <c r="H27" s="475"/>
      <c r="I27" s="475"/>
      <c r="J27" s="475"/>
      <c r="K27" s="475"/>
      <c r="L27" s="475"/>
      <c r="M27" s="475"/>
      <c r="N27" s="475"/>
      <c r="O27" s="475"/>
      <c r="P27" s="475"/>
      <c r="Q27" s="475"/>
      <c r="R27" s="475"/>
      <c r="S27" s="475"/>
      <c r="T27" s="475"/>
      <c r="U27" s="475"/>
      <c r="V27" s="475"/>
      <c r="W27" s="476"/>
      <c r="X27" s="465"/>
      <c r="Y27" s="466"/>
      <c r="Z27" s="466"/>
      <c r="AA27" s="466"/>
      <c r="AB27" s="466"/>
      <c r="AC27" s="466"/>
      <c r="AD27" s="466"/>
      <c r="AE27" s="466"/>
      <c r="AF27" s="466"/>
      <c r="AG27" s="466"/>
      <c r="AH27" s="467"/>
      <c r="AI27" s="477" t="s">
        <v>422</v>
      </c>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78"/>
      <c r="BH27" s="478"/>
      <c r="BI27" s="478"/>
      <c r="BJ27" s="478"/>
      <c r="BK27" s="478"/>
      <c r="BL27" s="479"/>
    </row>
    <row r="28" spans="1:64" s="3" customFormat="1" ht="15.75" customHeight="1">
      <c r="A28" s="455" t="s">
        <v>423</v>
      </c>
      <c r="B28" s="455"/>
      <c r="C28" s="455"/>
      <c r="D28" s="455"/>
      <c r="E28" s="455"/>
      <c r="F28" s="455"/>
      <c r="G28" s="455"/>
      <c r="H28" s="455"/>
      <c r="I28" s="455"/>
      <c r="J28" s="455"/>
      <c r="K28" s="455"/>
      <c r="L28" s="455"/>
      <c r="M28" s="455"/>
      <c r="N28" s="455"/>
      <c r="O28" s="455"/>
      <c r="P28" s="455"/>
      <c r="Q28" s="455"/>
      <c r="R28" s="455"/>
      <c r="S28" s="455"/>
      <c r="T28" s="455"/>
      <c r="U28" s="455"/>
      <c r="V28" s="455"/>
      <c r="W28" s="455"/>
      <c r="X28" s="468"/>
      <c r="Y28" s="469"/>
      <c r="Z28" s="469"/>
      <c r="AA28" s="469"/>
      <c r="AB28" s="469"/>
      <c r="AC28" s="469"/>
      <c r="AD28" s="469"/>
      <c r="AE28" s="469"/>
      <c r="AF28" s="469"/>
      <c r="AG28" s="469"/>
      <c r="AH28" s="470"/>
      <c r="AI28" s="456"/>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8"/>
    </row>
    <row r="29" spans="1:64" s="3" customFormat="1" ht="15.75" customHeight="1">
      <c r="A29" s="459" t="s">
        <v>416</v>
      </c>
      <c r="B29" s="460"/>
      <c r="C29" s="460"/>
      <c r="D29" s="460"/>
      <c r="E29" s="460"/>
      <c r="F29" s="460"/>
      <c r="G29" s="460"/>
      <c r="H29" s="460"/>
      <c r="I29" s="460"/>
      <c r="J29" s="460"/>
      <c r="K29" s="460"/>
      <c r="L29" s="460"/>
      <c r="M29" s="460"/>
      <c r="N29" s="460"/>
      <c r="O29" s="460"/>
      <c r="P29" s="460"/>
      <c r="Q29" s="460"/>
      <c r="R29" s="460"/>
      <c r="S29" s="460"/>
      <c r="T29" s="460"/>
      <c r="U29" s="460"/>
      <c r="V29" s="460"/>
      <c r="W29" s="461"/>
      <c r="X29" s="462"/>
      <c r="Y29" s="463"/>
      <c r="Z29" s="463"/>
      <c r="AA29" s="463"/>
      <c r="AB29" s="463"/>
      <c r="AC29" s="463"/>
      <c r="AD29" s="463"/>
      <c r="AE29" s="463"/>
      <c r="AF29" s="463"/>
      <c r="AG29" s="463"/>
      <c r="AH29" s="464"/>
      <c r="AI29" s="471" t="s">
        <v>420</v>
      </c>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3"/>
    </row>
    <row r="30" spans="1:64" s="3" customFormat="1" ht="15.75" customHeight="1">
      <c r="A30" s="474" t="s">
        <v>421</v>
      </c>
      <c r="B30" s="475"/>
      <c r="C30" s="475"/>
      <c r="D30" s="475"/>
      <c r="E30" s="475"/>
      <c r="F30" s="475"/>
      <c r="G30" s="475"/>
      <c r="H30" s="475"/>
      <c r="I30" s="475"/>
      <c r="J30" s="475"/>
      <c r="K30" s="475"/>
      <c r="L30" s="475"/>
      <c r="M30" s="475"/>
      <c r="N30" s="475"/>
      <c r="O30" s="475"/>
      <c r="P30" s="475"/>
      <c r="Q30" s="475"/>
      <c r="R30" s="475"/>
      <c r="S30" s="475"/>
      <c r="T30" s="475"/>
      <c r="U30" s="475"/>
      <c r="V30" s="475"/>
      <c r="W30" s="476"/>
      <c r="X30" s="465"/>
      <c r="Y30" s="466"/>
      <c r="Z30" s="466"/>
      <c r="AA30" s="466"/>
      <c r="AB30" s="466"/>
      <c r="AC30" s="466"/>
      <c r="AD30" s="466"/>
      <c r="AE30" s="466"/>
      <c r="AF30" s="466"/>
      <c r="AG30" s="466"/>
      <c r="AH30" s="467"/>
      <c r="AI30" s="477" t="s">
        <v>424</v>
      </c>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8"/>
      <c r="BK30" s="478"/>
      <c r="BL30" s="479"/>
    </row>
    <row r="31" spans="1:64" s="3" customFormat="1" ht="15.75" customHeight="1">
      <c r="A31" s="455" t="s">
        <v>425</v>
      </c>
      <c r="B31" s="455"/>
      <c r="C31" s="455"/>
      <c r="D31" s="455"/>
      <c r="E31" s="455"/>
      <c r="F31" s="455"/>
      <c r="G31" s="455"/>
      <c r="H31" s="455"/>
      <c r="I31" s="455"/>
      <c r="J31" s="455"/>
      <c r="K31" s="455"/>
      <c r="L31" s="455"/>
      <c r="M31" s="455"/>
      <c r="N31" s="455"/>
      <c r="O31" s="455"/>
      <c r="P31" s="455"/>
      <c r="Q31" s="455"/>
      <c r="R31" s="455"/>
      <c r="S31" s="455"/>
      <c r="T31" s="455"/>
      <c r="U31" s="455"/>
      <c r="V31" s="455"/>
      <c r="W31" s="455"/>
      <c r="X31" s="468"/>
      <c r="Y31" s="469"/>
      <c r="Z31" s="469"/>
      <c r="AA31" s="469"/>
      <c r="AB31" s="469"/>
      <c r="AC31" s="469"/>
      <c r="AD31" s="469"/>
      <c r="AE31" s="469"/>
      <c r="AF31" s="469"/>
      <c r="AG31" s="469"/>
      <c r="AH31" s="470"/>
      <c r="AI31" s="456"/>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8"/>
    </row>
    <row r="35" spans="1:78" s="3" customFormat="1" ht="15.6">
      <c r="A35" s="177" t="s">
        <v>17</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t="s">
        <v>426</v>
      </c>
      <c r="AT35" s="177"/>
      <c r="AU35" s="177"/>
      <c r="AV35" s="177"/>
      <c r="AW35" s="177"/>
      <c r="AX35" s="177"/>
      <c r="AY35" s="177"/>
      <c r="AZ35" s="177"/>
      <c r="BA35" s="177"/>
      <c r="BB35" s="177"/>
      <c r="BC35" s="177"/>
      <c r="BD35" s="177"/>
      <c r="BE35" s="177"/>
      <c r="BF35" s="177"/>
      <c r="BG35" s="177"/>
      <c r="BH35" s="177"/>
      <c r="BI35" s="177"/>
      <c r="BJ35" s="177"/>
      <c r="BK35" s="177"/>
      <c r="BL35" s="177"/>
    </row>
    <row r="36" spans="1:78" s="11" customFormat="1" ht="9.6">
      <c r="A36" s="178" t="s">
        <v>19</v>
      </c>
      <c r="B36" s="178"/>
      <c r="C36" s="178"/>
      <c r="D36" s="178"/>
      <c r="E36" s="178"/>
      <c r="F36" s="178"/>
      <c r="G36" s="178"/>
      <c r="H36" s="178"/>
      <c r="I36" s="178"/>
      <c r="J36" s="178"/>
      <c r="K36" s="178"/>
      <c r="L36" s="178"/>
      <c r="M36" s="178"/>
      <c r="N36" s="178"/>
      <c r="O36" s="178"/>
      <c r="P36" s="178"/>
      <c r="Q36" s="178"/>
      <c r="R36" s="178"/>
      <c r="S36" s="178"/>
      <c r="T36" s="178"/>
      <c r="U36" s="178"/>
      <c r="V36" s="178"/>
      <c r="W36" s="178" t="s">
        <v>20</v>
      </c>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t="s">
        <v>21</v>
      </c>
      <c r="AT36" s="178"/>
      <c r="AU36" s="178"/>
      <c r="AV36" s="178"/>
      <c r="AW36" s="178"/>
      <c r="AX36" s="178"/>
      <c r="AY36" s="178"/>
      <c r="AZ36" s="178"/>
      <c r="BA36" s="178"/>
      <c r="BB36" s="178"/>
      <c r="BC36" s="178"/>
      <c r="BD36" s="178"/>
      <c r="BE36" s="178"/>
      <c r="BF36" s="178"/>
      <c r="BG36" s="178"/>
      <c r="BH36" s="178"/>
      <c r="BI36" s="178"/>
      <c r="BJ36" s="178"/>
      <c r="BK36" s="178"/>
      <c r="BL36" s="178"/>
    </row>
    <row r="37" spans="1:78" s="3" customFormat="1" ht="15.6">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row>
    <row r="40" spans="1:78" s="44" customFormat="1" ht="12">
      <c r="A40" s="72" t="s">
        <v>427</v>
      </c>
    </row>
    <row r="41" spans="1:78" s="45" customFormat="1" ht="12">
      <c r="A41" s="77" t="s">
        <v>428</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row>
  </sheetData>
  <mergeCells count="65">
    <mergeCell ref="A8:W8"/>
    <mergeCell ref="X8:AH8"/>
    <mergeCell ref="AI8:BL8"/>
    <mergeCell ref="A3:BL3"/>
    <mergeCell ref="A4:BL4"/>
    <mergeCell ref="A7:W7"/>
    <mergeCell ref="X7:AH7"/>
    <mergeCell ref="AI7:BL7"/>
    <mergeCell ref="A9:W9"/>
    <mergeCell ref="X9:AH9"/>
    <mergeCell ref="AI9:BL9"/>
    <mergeCell ref="A10:W10"/>
    <mergeCell ref="X10:AH10"/>
    <mergeCell ref="AI10:BL10"/>
    <mergeCell ref="A11:W11"/>
    <mergeCell ref="X11:AH11"/>
    <mergeCell ref="AI11:BL11"/>
    <mergeCell ref="A12:W12"/>
    <mergeCell ref="X12:AH12"/>
    <mergeCell ref="AI12:BL12"/>
    <mergeCell ref="A13:W15"/>
    <mergeCell ref="X13:AH15"/>
    <mergeCell ref="AI13:BL15"/>
    <mergeCell ref="A16:W16"/>
    <mergeCell ref="X16:AH16"/>
    <mergeCell ref="AI16:BL16"/>
    <mergeCell ref="A17:W17"/>
    <mergeCell ref="X17:AH17"/>
    <mergeCell ref="AI17:BL17"/>
    <mergeCell ref="A18:W18"/>
    <mergeCell ref="X18:AH18"/>
    <mergeCell ref="AI18:BL18"/>
    <mergeCell ref="A19:W19"/>
    <mergeCell ref="X19:AH21"/>
    <mergeCell ref="AI19:BL19"/>
    <mergeCell ref="A20:W20"/>
    <mergeCell ref="AI20:BL20"/>
    <mergeCell ref="A21:W21"/>
    <mergeCell ref="AI21:BL21"/>
    <mergeCell ref="A26:W26"/>
    <mergeCell ref="X26:AH28"/>
    <mergeCell ref="AI26:BL26"/>
    <mergeCell ref="A27:W27"/>
    <mergeCell ref="AI27:BL27"/>
    <mergeCell ref="A23:W23"/>
    <mergeCell ref="X23:AH25"/>
    <mergeCell ref="AI23:BL25"/>
    <mergeCell ref="A24:W24"/>
    <mergeCell ref="A25:W25"/>
    <mergeCell ref="A28:W28"/>
    <mergeCell ref="AI28:BL28"/>
    <mergeCell ref="A29:W29"/>
    <mergeCell ref="X29:AH31"/>
    <mergeCell ref="AI29:BL29"/>
    <mergeCell ref="A30:W30"/>
    <mergeCell ref="AI30:BL30"/>
    <mergeCell ref="A31:W31"/>
    <mergeCell ref="AI31:BL31"/>
    <mergeCell ref="A37:BL37"/>
    <mergeCell ref="A35:V35"/>
    <mergeCell ref="W35:AR35"/>
    <mergeCell ref="AS35:BL35"/>
    <mergeCell ref="A36:V36"/>
    <mergeCell ref="W36:AR36"/>
    <mergeCell ref="AS36:BL36"/>
  </mergeCells>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dimension ref="A1:AC985"/>
  <sheetViews>
    <sheetView topLeftCell="A55" workbookViewId="0">
      <selection activeCell="I73" sqref="I73"/>
    </sheetView>
  </sheetViews>
  <sheetFormatPr defaultRowHeight="13.8"/>
  <cols>
    <col min="1" max="1" width="2.88671875" style="78" customWidth="1"/>
    <col min="2" max="2" width="10.44140625" style="81" customWidth="1"/>
    <col min="3" max="3" width="3.6640625" style="78" customWidth="1"/>
    <col min="4" max="4" width="9.109375" style="78" customWidth="1"/>
    <col min="5" max="5" width="5.109375" style="78" customWidth="1"/>
    <col min="6" max="7" width="9.6640625" style="78" customWidth="1"/>
    <col min="8" max="8" width="4.88671875" style="78" customWidth="1"/>
    <col min="9" max="9" width="6.33203125" style="78" customWidth="1"/>
    <col min="10" max="10" width="9.88671875" style="78" customWidth="1"/>
    <col min="11" max="12" width="5.5546875" style="78" customWidth="1"/>
    <col min="13" max="13" width="5" style="78" customWidth="1"/>
    <col min="14" max="16" width="5.6640625" style="78" customWidth="1"/>
    <col min="17" max="17" width="4.77734375" style="78" customWidth="1"/>
    <col min="18" max="18" width="4" style="78" customWidth="1"/>
    <col min="19" max="19" width="3.88671875" style="78" customWidth="1"/>
    <col min="20" max="21" width="3.77734375" style="78" customWidth="1"/>
    <col min="22" max="22" width="6.88671875" style="78" customWidth="1"/>
    <col min="23" max="23" width="4" style="78" customWidth="1"/>
    <col min="24" max="24" width="7.5546875" style="78" customWidth="1"/>
    <col min="25" max="25" width="4.21875" style="78" customWidth="1"/>
    <col min="26" max="26" width="5.6640625" style="78" customWidth="1"/>
    <col min="27" max="27" width="5.109375" style="78" customWidth="1"/>
    <col min="28" max="28" width="5.33203125" style="78" customWidth="1"/>
    <col min="29" max="29" width="11.44140625" style="78" customWidth="1"/>
    <col min="30" max="16384" width="8.88671875" style="78"/>
  </cols>
  <sheetData>
    <row r="1" spans="1:29" ht="43.2" customHeight="1">
      <c r="B1" s="79"/>
      <c r="C1" s="79"/>
      <c r="D1" s="79"/>
      <c r="E1" s="79"/>
      <c r="F1" s="79"/>
      <c r="G1" s="79"/>
      <c r="H1" s="79"/>
      <c r="I1" s="79"/>
      <c r="J1" s="79"/>
      <c r="K1" s="79"/>
      <c r="L1" s="79"/>
      <c r="M1" s="79"/>
      <c r="N1" s="79"/>
      <c r="O1" s="551" t="s">
        <v>429</v>
      </c>
      <c r="P1" s="551"/>
      <c r="Q1" s="551"/>
      <c r="R1" s="551"/>
      <c r="S1" s="551"/>
      <c r="T1" s="551"/>
      <c r="U1" s="551"/>
      <c r="V1" s="551"/>
      <c r="W1" s="551"/>
      <c r="X1" s="551"/>
      <c r="Y1" s="551"/>
      <c r="Z1" s="551"/>
      <c r="AA1" s="551"/>
    </row>
    <row r="2" spans="1:29" ht="18.600000000000001" customHeight="1">
      <c r="A2" s="80" t="s">
        <v>430</v>
      </c>
      <c r="Q2" s="82"/>
      <c r="S2" s="83"/>
      <c r="W2" s="84"/>
      <c r="X2" s="84"/>
      <c r="Y2" s="84"/>
      <c r="Z2" s="84"/>
      <c r="AA2" s="84"/>
    </row>
    <row r="3" spans="1:29">
      <c r="A3" s="552" t="s">
        <v>24</v>
      </c>
      <c r="B3" s="552"/>
      <c r="C3" s="552"/>
      <c r="D3" s="552"/>
      <c r="E3" s="552"/>
      <c r="F3" s="552"/>
      <c r="G3" s="552"/>
      <c r="H3" s="552"/>
      <c r="I3" s="552"/>
      <c r="J3" s="552"/>
      <c r="K3" s="552"/>
      <c r="L3" s="552"/>
      <c r="M3" s="552"/>
      <c r="N3" s="552"/>
      <c r="O3" s="552"/>
      <c r="P3" s="552"/>
      <c r="Q3" s="552"/>
      <c r="R3" s="552"/>
      <c r="S3" s="552"/>
      <c r="T3" s="552"/>
      <c r="W3" s="84"/>
      <c r="X3" s="84"/>
      <c r="Y3" s="84"/>
      <c r="Z3" s="84"/>
      <c r="AA3" s="84"/>
    </row>
    <row r="4" spans="1:29">
      <c r="A4" s="553" t="s">
        <v>431</v>
      </c>
      <c r="B4" s="554"/>
      <c r="C4" s="554"/>
      <c r="D4" s="554"/>
      <c r="E4" s="554"/>
      <c r="F4" s="554"/>
      <c r="G4" s="554"/>
      <c r="H4" s="554"/>
      <c r="I4" s="554"/>
      <c r="J4" s="554"/>
      <c r="K4" s="554"/>
      <c r="L4" s="554"/>
      <c r="M4" s="554"/>
      <c r="N4" s="554"/>
      <c r="O4" s="554"/>
      <c r="P4" s="554"/>
      <c r="Q4" s="554"/>
      <c r="R4" s="554"/>
      <c r="S4" s="554"/>
      <c r="T4" s="554"/>
      <c r="U4" s="85"/>
      <c r="V4" s="85"/>
      <c r="W4" s="85"/>
      <c r="X4" s="85"/>
      <c r="Y4" s="85"/>
      <c r="Z4" s="85"/>
      <c r="AA4" s="85"/>
    </row>
    <row r="5" spans="1:29" ht="7.2" customHeight="1" thickBot="1">
      <c r="A5" s="86"/>
      <c r="B5" s="87"/>
      <c r="C5" s="86"/>
      <c r="D5" s="86"/>
      <c r="E5" s="86"/>
      <c r="F5" s="86"/>
      <c r="G5" s="88"/>
      <c r="H5" s="88"/>
      <c r="I5" s="88"/>
      <c r="J5" s="88"/>
      <c r="K5" s="88"/>
      <c r="L5" s="88"/>
      <c r="M5" s="88"/>
      <c r="N5" s="88"/>
      <c r="O5" s="88"/>
      <c r="P5" s="88"/>
      <c r="Q5" s="88"/>
      <c r="R5" s="88"/>
    </row>
    <row r="6" spans="1:29" ht="17.399999999999999" customHeight="1" thickBot="1">
      <c r="A6" s="548" t="s">
        <v>432</v>
      </c>
      <c r="B6" s="549"/>
      <c r="C6" s="549"/>
      <c r="D6" s="549"/>
      <c r="E6" s="549"/>
      <c r="F6" s="549"/>
      <c r="G6" s="549"/>
      <c r="H6" s="549"/>
      <c r="I6" s="550"/>
      <c r="J6" s="549" t="s">
        <v>433</v>
      </c>
      <c r="K6" s="549"/>
      <c r="L6" s="549"/>
      <c r="M6" s="549"/>
      <c r="N6" s="549"/>
      <c r="O6" s="549"/>
      <c r="P6" s="549"/>
      <c r="Q6" s="549"/>
      <c r="R6" s="549"/>
      <c r="S6" s="549"/>
      <c r="T6" s="549"/>
      <c r="U6" s="549"/>
      <c r="V6" s="550"/>
      <c r="W6" s="544" t="s">
        <v>434</v>
      </c>
      <c r="X6" s="555" t="s">
        <v>435</v>
      </c>
      <c r="Y6" s="556"/>
      <c r="Z6" s="557"/>
      <c r="AA6" s="546" t="s">
        <v>436</v>
      </c>
    </row>
    <row r="7" spans="1:29" ht="171.75" customHeight="1" thickBot="1">
      <c r="A7" s="544" t="s">
        <v>437</v>
      </c>
      <c r="B7" s="544" t="s">
        <v>438</v>
      </c>
      <c r="C7" s="544" t="s">
        <v>439</v>
      </c>
      <c r="D7" s="544" t="s">
        <v>440</v>
      </c>
      <c r="E7" s="544" t="s">
        <v>441</v>
      </c>
      <c r="F7" s="544" t="s">
        <v>442</v>
      </c>
      <c r="G7" s="544" t="s">
        <v>443</v>
      </c>
      <c r="H7" s="544" t="s">
        <v>444</v>
      </c>
      <c r="I7" s="544" t="s">
        <v>445</v>
      </c>
      <c r="J7" s="546" t="s">
        <v>446</v>
      </c>
      <c r="K7" s="544" t="s">
        <v>447</v>
      </c>
      <c r="L7" s="544" t="s">
        <v>448</v>
      </c>
      <c r="M7" s="548" t="s">
        <v>449</v>
      </c>
      <c r="N7" s="549"/>
      <c r="O7" s="549"/>
      <c r="P7" s="549"/>
      <c r="Q7" s="549"/>
      <c r="R7" s="549"/>
      <c r="S7" s="549"/>
      <c r="T7" s="549"/>
      <c r="U7" s="550"/>
      <c r="V7" s="544" t="s">
        <v>450</v>
      </c>
      <c r="W7" s="545"/>
      <c r="X7" s="558"/>
      <c r="Y7" s="559"/>
      <c r="Z7" s="560"/>
      <c r="AA7" s="547"/>
    </row>
    <row r="8" spans="1:29" ht="63.75" customHeight="1" thickBot="1">
      <c r="A8" s="545"/>
      <c r="B8" s="545"/>
      <c r="C8" s="545"/>
      <c r="D8" s="545"/>
      <c r="E8" s="545"/>
      <c r="F8" s="545"/>
      <c r="G8" s="545"/>
      <c r="H8" s="545"/>
      <c r="I8" s="545"/>
      <c r="J8" s="547"/>
      <c r="K8" s="545"/>
      <c r="L8" s="545"/>
      <c r="M8" s="544" t="s">
        <v>451</v>
      </c>
      <c r="N8" s="548" t="s">
        <v>452</v>
      </c>
      <c r="O8" s="549"/>
      <c r="P8" s="550"/>
      <c r="Q8" s="548" t="s">
        <v>453</v>
      </c>
      <c r="R8" s="549"/>
      <c r="S8" s="549"/>
      <c r="T8" s="550"/>
      <c r="U8" s="544" t="s">
        <v>454</v>
      </c>
      <c r="V8" s="545"/>
      <c r="W8" s="545"/>
      <c r="X8" s="544" t="s">
        <v>455</v>
      </c>
      <c r="Y8" s="544" t="s">
        <v>456</v>
      </c>
      <c r="Z8" s="544" t="s">
        <v>457</v>
      </c>
      <c r="AA8" s="547"/>
    </row>
    <row r="9" spans="1:29" ht="71.25" customHeight="1">
      <c r="A9" s="545"/>
      <c r="B9" s="545"/>
      <c r="C9" s="545"/>
      <c r="D9" s="545"/>
      <c r="E9" s="545"/>
      <c r="F9" s="545"/>
      <c r="G9" s="545"/>
      <c r="H9" s="545"/>
      <c r="I9" s="545"/>
      <c r="J9" s="547"/>
      <c r="K9" s="545"/>
      <c r="L9" s="545"/>
      <c r="M9" s="545"/>
      <c r="N9" s="89" t="s">
        <v>458</v>
      </c>
      <c r="O9" s="89" t="s">
        <v>459</v>
      </c>
      <c r="P9" s="89" t="s">
        <v>460</v>
      </c>
      <c r="Q9" s="89" t="s">
        <v>461</v>
      </c>
      <c r="R9" s="89" t="s">
        <v>462</v>
      </c>
      <c r="S9" s="89" t="s">
        <v>463</v>
      </c>
      <c r="T9" s="89" t="s">
        <v>464</v>
      </c>
      <c r="U9" s="545"/>
      <c r="V9" s="545"/>
      <c r="W9" s="545"/>
      <c r="X9" s="545"/>
      <c r="Y9" s="545"/>
      <c r="Z9" s="545"/>
      <c r="AA9" s="547"/>
    </row>
    <row r="10" spans="1:29" ht="17.25" customHeight="1">
      <c r="A10" s="90">
        <v>1</v>
      </c>
      <c r="B10" s="90">
        <v>2</v>
      </c>
      <c r="C10" s="90">
        <v>3</v>
      </c>
      <c r="D10" s="90">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c r="Z10" s="90">
        <v>26</v>
      </c>
      <c r="AA10" s="90">
        <v>27</v>
      </c>
      <c r="AB10" s="91"/>
      <c r="AC10" s="91"/>
    </row>
    <row r="11" spans="1:29" s="98" customFormat="1" ht="36.6" customHeight="1">
      <c r="A11" s="92">
        <v>1</v>
      </c>
      <c r="B11" s="93" t="s">
        <v>24</v>
      </c>
      <c r="C11" s="92" t="s">
        <v>465</v>
      </c>
      <c r="D11" s="92" t="s">
        <v>466</v>
      </c>
      <c r="E11" s="92">
        <v>10</v>
      </c>
      <c r="F11" s="92" t="s">
        <v>467</v>
      </c>
      <c r="G11" s="92" t="s">
        <v>468</v>
      </c>
      <c r="H11" s="92" t="s">
        <v>469</v>
      </c>
      <c r="I11" s="94">
        <v>3.5</v>
      </c>
      <c r="J11" s="92" t="s">
        <v>470</v>
      </c>
      <c r="K11" s="92">
        <v>0</v>
      </c>
      <c r="L11" s="92">
        <v>0</v>
      </c>
      <c r="M11" s="94">
        <v>14</v>
      </c>
      <c r="N11" s="92">
        <v>0</v>
      </c>
      <c r="O11" s="92">
        <v>0</v>
      </c>
      <c r="P11" s="92">
        <v>14</v>
      </c>
      <c r="Q11" s="92">
        <v>0</v>
      </c>
      <c r="R11" s="92">
        <v>0</v>
      </c>
      <c r="S11" s="92">
        <v>0</v>
      </c>
      <c r="T11" s="92">
        <v>14</v>
      </c>
      <c r="U11" s="92">
        <v>0</v>
      </c>
      <c r="V11" s="92">
        <v>66.8</v>
      </c>
      <c r="W11" s="92">
        <v>0</v>
      </c>
      <c r="X11" s="95"/>
      <c r="Y11" s="96"/>
      <c r="Z11" s="96"/>
      <c r="AA11" s="96">
        <v>1</v>
      </c>
      <c r="AB11" s="97">
        <f>I11*M11</f>
        <v>49</v>
      </c>
      <c r="AC11" s="96"/>
    </row>
    <row r="12" spans="1:29" s="98" customFormat="1" ht="29.4" customHeight="1">
      <c r="A12" s="99">
        <v>2</v>
      </c>
      <c r="B12" s="100" t="s">
        <v>24</v>
      </c>
      <c r="C12" s="99" t="s">
        <v>465</v>
      </c>
      <c r="D12" s="99" t="s">
        <v>471</v>
      </c>
      <c r="E12" s="99">
        <v>0.4</v>
      </c>
      <c r="F12" s="99" t="s">
        <v>472</v>
      </c>
      <c r="G12" s="99" t="s">
        <v>473</v>
      </c>
      <c r="H12" s="99" t="s">
        <v>469</v>
      </c>
      <c r="I12" s="101">
        <v>1.83</v>
      </c>
      <c r="J12" s="99" t="s">
        <v>474</v>
      </c>
      <c r="K12" s="99">
        <v>0</v>
      </c>
      <c r="L12" s="99">
        <v>0</v>
      </c>
      <c r="M12" s="101">
        <v>72</v>
      </c>
      <c r="N12" s="99">
        <v>0</v>
      </c>
      <c r="O12" s="99">
        <v>0</v>
      </c>
      <c r="P12" s="99">
        <v>72</v>
      </c>
      <c r="Q12" s="99">
        <v>0</v>
      </c>
      <c r="R12" s="99">
        <v>0</v>
      </c>
      <c r="S12" s="99">
        <v>0</v>
      </c>
      <c r="T12" s="99">
        <v>72</v>
      </c>
      <c r="U12" s="99">
        <v>0</v>
      </c>
      <c r="V12" s="99">
        <v>25.32</v>
      </c>
      <c r="W12" s="99">
        <v>0</v>
      </c>
      <c r="X12" s="102"/>
      <c r="Y12" s="96"/>
      <c r="Z12" s="96"/>
      <c r="AA12" s="96">
        <v>1</v>
      </c>
      <c r="AB12" s="97">
        <f t="shared" ref="AB12:AB60" si="0">I12*M12</f>
        <v>131.76</v>
      </c>
      <c r="AC12" s="96"/>
    </row>
    <row r="13" spans="1:29" s="98" customFormat="1" ht="45.6" customHeight="1">
      <c r="A13" s="99">
        <v>3</v>
      </c>
      <c r="B13" s="100" t="s">
        <v>24</v>
      </c>
      <c r="C13" s="99" t="s">
        <v>465</v>
      </c>
      <c r="D13" s="99" t="s">
        <v>475</v>
      </c>
      <c r="E13" s="99">
        <v>10</v>
      </c>
      <c r="F13" s="99" t="s">
        <v>476</v>
      </c>
      <c r="G13" s="99" t="s">
        <v>477</v>
      </c>
      <c r="H13" s="99" t="s">
        <v>469</v>
      </c>
      <c r="I13" s="101">
        <v>2</v>
      </c>
      <c r="J13" s="99" t="s">
        <v>478</v>
      </c>
      <c r="K13" s="99">
        <v>0</v>
      </c>
      <c r="L13" s="99">
        <v>0</v>
      </c>
      <c r="M13" s="101">
        <v>35</v>
      </c>
      <c r="N13" s="99">
        <v>0</v>
      </c>
      <c r="O13" s="99">
        <v>0</v>
      </c>
      <c r="P13" s="99">
        <v>35</v>
      </c>
      <c r="Q13" s="99">
        <v>0</v>
      </c>
      <c r="R13" s="99">
        <v>0</v>
      </c>
      <c r="S13" s="99">
        <v>0</v>
      </c>
      <c r="T13" s="99">
        <v>35</v>
      </c>
      <c r="U13" s="99">
        <v>0</v>
      </c>
      <c r="V13" s="99">
        <v>20</v>
      </c>
      <c r="W13" s="99">
        <v>0</v>
      </c>
      <c r="X13" s="102"/>
      <c r="Y13" s="96"/>
      <c r="Z13" s="96"/>
      <c r="AA13" s="96">
        <v>1</v>
      </c>
      <c r="AB13" s="97">
        <f t="shared" si="0"/>
        <v>70</v>
      </c>
      <c r="AC13" s="96"/>
    </row>
    <row r="14" spans="1:29" s="98" customFormat="1" ht="33" customHeight="1">
      <c r="A14" s="99">
        <v>4</v>
      </c>
      <c r="B14" s="100" t="s">
        <v>24</v>
      </c>
      <c r="C14" s="99" t="s">
        <v>465</v>
      </c>
      <c r="D14" s="99" t="s">
        <v>479</v>
      </c>
      <c r="E14" s="99">
        <v>6</v>
      </c>
      <c r="F14" s="99" t="s">
        <v>480</v>
      </c>
      <c r="G14" s="99" t="s">
        <v>481</v>
      </c>
      <c r="H14" s="99" t="s">
        <v>469</v>
      </c>
      <c r="I14" s="101">
        <v>1.62</v>
      </c>
      <c r="J14" s="99" t="s">
        <v>482</v>
      </c>
      <c r="K14" s="99">
        <v>0</v>
      </c>
      <c r="L14" s="99">
        <v>0</v>
      </c>
      <c r="M14" s="101">
        <v>1</v>
      </c>
      <c r="N14" s="99"/>
      <c r="O14" s="99"/>
      <c r="P14" s="99">
        <v>1</v>
      </c>
      <c r="Q14" s="99"/>
      <c r="R14" s="99"/>
      <c r="S14" s="99"/>
      <c r="T14" s="99">
        <v>1</v>
      </c>
      <c r="U14" s="99"/>
      <c r="V14" s="99">
        <v>1.82</v>
      </c>
      <c r="W14" s="99">
        <v>0</v>
      </c>
      <c r="X14" s="102"/>
      <c r="Y14" s="96"/>
      <c r="Z14" s="96"/>
      <c r="AA14" s="96">
        <v>1</v>
      </c>
      <c r="AB14" s="97">
        <f t="shared" si="0"/>
        <v>1.62</v>
      </c>
      <c r="AC14" s="96"/>
    </row>
    <row r="15" spans="1:29" s="98" customFormat="1" ht="36" customHeight="1">
      <c r="A15" s="99">
        <v>5</v>
      </c>
      <c r="B15" s="100" t="s">
        <v>24</v>
      </c>
      <c r="C15" s="99" t="s">
        <v>465</v>
      </c>
      <c r="D15" s="99" t="s">
        <v>475</v>
      </c>
      <c r="E15" s="99">
        <v>10</v>
      </c>
      <c r="F15" s="99" t="s">
        <v>483</v>
      </c>
      <c r="G15" s="99" t="s">
        <v>484</v>
      </c>
      <c r="H15" s="99" t="s">
        <v>469</v>
      </c>
      <c r="I15" s="101">
        <v>3.22</v>
      </c>
      <c r="J15" s="99" t="s">
        <v>485</v>
      </c>
      <c r="K15" s="99"/>
      <c r="L15" s="99"/>
      <c r="M15" s="101">
        <v>35</v>
      </c>
      <c r="N15" s="99"/>
      <c r="O15" s="99"/>
      <c r="P15" s="99">
        <v>35</v>
      </c>
      <c r="Q15" s="99"/>
      <c r="R15" s="99"/>
      <c r="S15" s="99"/>
      <c r="T15" s="99">
        <v>35</v>
      </c>
      <c r="U15" s="99"/>
      <c r="V15" s="99">
        <v>20</v>
      </c>
      <c r="W15" s="99">
        <v>0</v>
      </c>
      <c r="X15" s="102"/>
      <c r="Y15" s="96"/>
      <c r="Z15" s="96"/>
      <c r="AA15" s="96">
        <v>1</v>
      </c>
      <c r="AB15" s="97">
        <f t="shared" si="0"/>
        <v>112.7</v>
      </c>
      <c r="AC15" s="96"/>
    </row>
    <row r="16" spans="1:29" s="98" customFormat="1" ht="38.4" customHeight="1">
      <c r="A16" s="99">
        <v>6</v>
      </c>
      <c r="B16" s="100" t="s">
        <v>24</v>
      </c>
      <c r="C16" s="99" t="s">
        <v>465</v>
      </c>
      <c r="D16" s="99" t="s">
        <v>486</v>
      </c>
      <c r="E16" s="99">
        <v>10</v>
      </c>
      <c r="F16" s="99" t="s">
        <v>487</v>
      </c>
      <c r="G16" s="99" t="s">
        <v>488</v>
      </c>
      <c r="H16" s="99" t="s">
        <v>469</v>
      </c>
      <c r="I16" s="101">
        <v>1.57</v>
      </c>
      <c r="J16" s="99" t="s">
        <v>489</v>
      </c>
      <c r="K16" s="99">
        <v>0</v>
      </c>
      <c r="L16" s="99">
        <v>0</v>
      </c>
      <c r="M16" s="101">
        <v>382</v>
      </c>
      <c r="N16" s="99">
        <v>0</v>
      </c>
      <c r="O16" s="99">
        <v>0</v>
      </c>
      <c r="P16" s="99">
        <v>382</v>
      </c>
      <c r="Q16" s="99">
        <v>0</v>
      </c>
      <c r="R16" s="99">
        <v>0</v>
      </c>
      <c r="S16" s="99">
        <v>3</v>
      </c>
      <c r="T16" s="99">
        <v>379</v>
      </c>
      <c r="U16" s="99">
        <v>0</v>
      </c>
      <c r="V16" s="99">
        <v>155</v>
      </c>
      <c r="W16" s="99">
        <v>0</v>
      </c>
      <c r="X16" s="102"/>
      <c r="Y16" s="96"/>
      <c r="Z16" s="96"/>
      <c r="AA16" s="96">
        <v>1</v>
      </c>
      <c r="AB16" s="97">
        <f t="shared" si="0"/>
        <v>599.74</v>
      </c>
      <c r="AC16" s="96"/>
    </row>
    <row r="17" spans="1:29" s="98" customFormat="1" ht="33" customHeight="1">
      <c r="A17" s="99">
        <v>7</v>
      </c>
      <c r="B17" s="100" t="s">
        <v>24</v>
      </c>
      <c r="C17" s="99" t="s">
        <v>465</v>
      </c>
      <c r="D17" s="99" t="s">
        <v>490</v>
      </c>
      <c r="E17" s="99">
        <v>10</v>
      </c>
      <c r="F17" s="99" t="s">
        <v>491</v>
      </c>
      <c r="G17" s="99" t="s">
        <v>492</v>
      </c>
      <c r="H17" s="99" t="s">
        <v>493</v>
      </c>
      <c r="I17" s="101">
        <v>0.87</v>
      </c>
      <c r="J17" s="99" t="s">
        <v>494</v>
      </c>
      <c r="K17" s="99"/>
      <c r="L17" s="99"/>
      <c r="M17" s="101">
        <v>23</v>
      </c>
      <c r="N17" s="99"/>
      <c r="O17" s="99"/>
      <c r="P17" s="99">
        <v>23</v>
      </c>
      <c r="Q17" s="99"/>
      <c r="R17" s="99"/>
      <c r="S17" s="99">
        <v>7</v>
      </c>
      <c r="T17" s="99">
        <v>16</v>
      </c>
      <c r="U17" s="99"/>
      <c r="V17" s="99">
        <v>186</v>
      </c>
      <c r="W17" s="99">
        <v>0</v>
      </c>
      <c r="X17" s="103" t="s">
        <v>495</v>
      </c>
      <c r="Y17" s="96"/>
      <c r="Z17" s="96"/>
      <c r="AA17" s="96">
        <v>1</v>
      </c>
      <c r="AB17" s="97">
        <f t="shared" si="0"/>
        <v>20.010000000000002</v>
      </c>
      <c r="AC17" s="96"/>
    </row>
    <row r="18" spans="1:29" s="98" customFormat="1" ht="38.4" customHeight="1">
      <c r="A18" s="99">
        <v>8</v>
      </c>
      <c r="B18" s="100" t="s">
        <v>24</v>
      </c>
      <c r="C18" s="99" t="s">
        <v>465</v>
      </c>
      <c r="D18" s="99" t="s">
        <v>496</v>
      </c>
      <c r="E18" s="99">
        <v>6</v>
      </c>
      <c r="F18" s="99" t="s">
        <v>497</v>
      </c>
      <c r="G18" s="99" t="s">
        <v>498</v>
      </c>
      <c r="H18" s="99" t="s">
        <v>469</v>
      </c>
      <c r="I18" s="101">
        <v>4.0199999999999996</v>
      </c>
      <c r="J18" s="99" t="s">
        <v>499</v>
      </c>
      <c r="K18" s="99"/>
      <c r="L18" s="99"/>
      <c r="M18" s="101">
        <v>73</v>
      </c>
      <c r="N18" s="99"/>
      <c r="O18" s="99"/>
      <c r="P18" s="99">
        <v>73</v>
      </c>
      <c r="Q18" s="99"/>
      <c r="R18" s="99"/>
      <c r="S18" s="99"/>
      <c r="T18" s="99">
        <v>73</v>
      </c>
      <c r="U18" s="99"/>
      <c r="V18" s="99">
        <v>25.32</v>
      </c>
      <c r="W18" s="99">
        <v>0</v>
      </c>
      <c r="X18" s="102"/>
      <c r="Y18" s="96"/>
      <c r="Z18" s="96"/>
      <c r="AA18" s="96">
        <v>1</v>
      </c>
      <c r="AB18" s="97">
        <f t="shared" si="0"/>
        <v>293.45999999999998</v>
      </c>
      <c r="AC18" s="96"/>
    </row>
    <row r="19" spans="1:29" s="98" customFormat="1" ht="26.4" customHeight="1">
      <c r="A19" s="99">
        <v>9</v>
      </c>
      <c r="B19" s="100" t="s">
        <v>24</v>
      </c>
      <c r="C19" s="99" t="s">
        <v>465</v>
      </c>
      <c r="D19" s="99" t="s">
        <v>500</v>
      </c>
      <c r="E19" s="99">
        <v>6</v>
      </c>
      <c r="F19" s="99" t="s">
        <v>501</v>
      </c>
      <c r="G19" s="99" t="s">
        <v>502</v>
      </c>
      <c r="H19" s="99" t="s">
        <v>469</v>
      </c>
      <c r="I19" s="101">
        <v>2.4500000000000002</v>
      </c>
      <c r="J19" s="99" t="s">
        <v>503</v>
      </c>
      <c r="K19" s="99">
        <v>0</v>
      </c>
      <c r="L19" s="99">
        <v>0</v>
      </c>
      <c r="M19" s="101">
        <v>1</v>
      </c>
      <c r="N19" s="99">
        <v>0</v>
      </c>
      <c r="O19" s="99">
        <v>0</v>
      </c>
      <c r="P19" s="99">
        <v>1</v>
      </c>
      <c r="Q19" s="99">
        <v>0</v>
      </c>
      <c r="R19" s="99">
        <v>0</v>
      </c>
      <c r="S19" s="99">
        <v>1</v>
      </c>
      <c r="T19" s="99">
        <v>0</v>
      </c>
      <c r="U19" s="99">
        <v>0</v>
      </c>
      <c r="V19" s="99">
        <v>22.95</v>
      </c>
      <c r="W19" s="99">
        <v>0</v>
      </c>
      <c r="X19" s="102"/>
      <c r="Y19" s="96"/>
      <c r="Z19" s="96"/>
      <c r="AA19" s="96">
        <v>1</v>
      </c>
      <c r="AB19" s="97">
        <f t="shared" si="0"/>
        <v>2.4500000000000002</v>
      </c>
      <c r="AC19" s="96"/>
    </row>
    <row r="20" spans="1:29" s="98" customFormat="1" ht="30.6" customHeight="1">
      <c r="A20" s="99">
        <v>10</v>
      </c>
      <c r="B20" s="100" t="s">
        <v>24</v>
      </c>
      <c r="C20" s="99" t="s">
        <v>465</v>
      </c>
      <c r="D20" s="99" t="s">
        <v>504</v>
      </c>
      <c r="E20" s="99">
        <v>0.4</v>
      </c>
      <c r="F20" s="99" t="s">
        <v>505</v>
      </c>
      <c r="G20" s="99" t="s">
        <v>506</v>
      </c>
      <c r="H20" s="99" t="s">
        <v>469</v>
      </c>
      <c r="I20" s="101">
        <v>1.2</v>
      </c>
      <c r="J20" s="99" t="s">
        <v>507</v>
      </c>
      <c r="K20" s="99"/>
      <c r="L20" s="99"/>
      <c r="M20" s="101">
        <v>2</v>
      </c>
      <c r="N20" s="99"/>
      <c r="O20" s="99">
        <v>2</v>
      </c>
      <c r="P20" s="99"/>
      <c r="Q20" s="99"/>
      <c r="R20" s="99"/>
      <c r="S20" s="99">
        <v>2</v>
      </c>
      <c r="T20" s="99"/>
      <c r="U20" s="99"/>
      <c r="V20" s="99">
        <v>20</v>
      </c>
      <c r="W20" s="99">
        <v>0</v>
      </c>
      <c r="X20" s="102"/>
      <c r="Y20" s="96"/>
      <c r="Z20" s="96"/>
      <c r="AA20" s="96">
        <v>1</v>
      </c>
      <c r="AB20" s="97">
        <f t="shared" si="0"/>
        <v>2.4</v>
      </c>
      <c r="AC20" s="96"/>
    </row>
    <row r="21" spans="1:29" s="98" customFormat="1" ht="26.4" customHeight="1">
      <c r="A21" s="99">
        <v>11</v>
      </c>
      <c r="B21" s="100" t="s">
        <v>24</v>
      </c>
      <c r="C21" s="99" t="s">
        <v>465</v>
      </c>
      <c r="D21" s="99" t="s">
        <v>508</v>
      </c>
      <c r="E21" s="99">
        <v>0.4</v>
      </c>
      <c r="F21" s="99" t="s">
        <v>509</v>
      </c>
      <c r="G21" s="99" t="s">
        <v>510</v>
      </c>
      <c r="H21" s="99" t="s">
        <v>469</v>
      </c>
      <c r="I21" s="101">
        <v>3.5</v>
      </c>
      <c r="J21" s="99" t="s">
        <v>507</v>
      </c>
      <c r="K21" s="99">
        <v>0</v>
      </c>
      <c r="L21" s="99">
        <v>0</v>
      </c>
      <c r="M21" s="101">
        <v>1</v>
      </c>
      <c r="N21" s="99">
        <v>0</v>
      </c>
      <c r="O21" s="99">
        <v>0</v>
      </c>
      <c r="P21" s="99">
        <v>1</v>
      </c>
      <c r="Q21" s="99">
        <v>0</v>
      </c>
      <c r="R21" s="99">
        <v>0</v>
      </c>
      <c r="S21" s="99">
        <v>1</v>
      </c>
      <c r="T21" s="99">
        <v>0</v>
      </c>
      <c r="U21" s="99">
        <v>0</v>
      </c>
      <c r="V21" s="99">
        <v>22.95</v>
      </c>
      <c r="W21" s="99">
        <v>0</v>
      </c>
      <c r="X21" s="102"/>
      <c r="Y21" s="96"/>
      <c r="Z21" s="96"/>
      <c r="AA21" s="96">
        <v>1</v>
      </c>
      <c r="AB21" s="97">
        <f t="shared" si="0"/>
        <v>3.5</v>
      </c>
      <c r="AC21" s="96"/>
    </row>
    <row r="22" spans="1:29" s="98" customFormat="1" ht="38.4" customHeight="1">
      <c r="A22" s="99">
        <v>12</v>
      </c>
      <c r="B22" s="100" t="s">
        <v>24</v>
      </c>
      <c r="C22" s="99" t="s">
        <v>465</v>
      </c>
      <c r="D22" s="99" t="s">
        <v>511</v>
      </c>
      <c r="E22" s="99">
        <v>10</v>
      </c>
      <c r="F22" s="99" t="s">
        <v>512</v>
      </c>
      <c r="G22" s="99" t="s">
        <v>513</v>
      </c>
      <c r="H22" s="99" t="s">
        <v>469</v>
      </c>
      <c r="I22" s="101">
        <v>4.8499999999999996</v>
      </c>
      <c r="J22" s="99" t="s">
        <v>514</v>
      </c>
      <c r="K22" s="99">
        <v>0</v>
      </c>
      <c r="L22" s="99">
        <v>0</v>
      </c>
      <c r="M22" s="101">
        <v>2</v>
      </c>
      <c r="N22" s="99">
        <v>0</v>
      </c>
      <c r="O22" s="99">
        <v>0</v>
      </c>
      <c r="P22" s="99">
        <v>2</v>
      </c>
      <c r="Q22" s="99">
        <v>0</v>
      </c>
      <c r="R22" s="99">
        <v>0</v>
      </c>
      <c r="S22" s="99">
        <v>2</v>
      </c>
      <c r="T22" s="99">
        <v>0</v>
      </c>
      <c r="U22" s="99">
        <v>0</v>
      </c>
      <c r="V22" s="99">
        <v>73.56</v>
      </c>
      <c r="W22" s="99">
        <v>0</v>
      </c>
      <c r="X22" s="102"/>
      <c r="Y22" s="96"/>
      <c r="Z22" s="96"/>
      <c r="AA22" s="96">
        <v>1</v>
      </c>
      <c r="AB22" s="97">
        <f t="shared" si="0"/>
        <v>9.6999999999999993</v>
      </c>
      <c r="AC22" s="96"/>
    </row>
    <row r="23" spans="1:29" s="98" customFormat="1" ht="31.2" customHeight="1">
      <c r="A23" s="99">
        <v>13</v>
      </c>
      <c r="B23" s="100" t="s">
        <v>24</v>
      </c>
      <c r="C23" s="99" t="s">
        <v>465</v>
      </c>
      <c r="D23" s="99" t="s">
        <v>515</v>
      </c>
      <c r="E23" s="99">
        <v>10</v>
      </c>
      <c r="F23" s="99" t="s">
        <v>516</v>
      </c>
      <c r="G23" s="99" t="s">
        <v>517</v>
      </c>
      <c r="H23" s="99" t="s">
        <v>469</v>
      </c>
      <c r="I23" s="101">
        <v>1.2</v>
      </c>
      <c r="J23" s="99" t="s">
        <v>518</v>
      </c>
      <c r="K23" s="99">
        <v>0</v>
      </c>
      <c r="L23" s="99">
        <v>0</v>
      </c>
      <c r="M23" s="101">
        <v>26</v>
      </c>
      <c r="N23" s="99">
        <v>0</v>
      </c>
      <c r="O23" s="99">
        <v>0</v>
      </c>
      <c r="P23" s="99">
        <v>26</v>
      </c>
      <c r="Q23" s="99">
        <v>0</v>
      </c>
      <c r="R23" s="99">
        <v>0</v>
      </c>
      <c r="S23" s="99">
        <v>0</v>
      </c>
      <c r="T23" s="99">
        <v>26</v>
      </c>
      <c r="U23" s="99">
        <v>0</v>
      </c>
      <c r="V23" s="99">
        <v>58.12</v>
      </c>
      <c r="W23" s="99">
        <v>0</v>
      </c>
      <c r="X23" s="102"/>
      <c r="Y23" s="96"/>
      <c r="Z23" s="96"/>
      <c r="AA23" s="96">
        <v>1</v>
      </c>
      <c r="AB23" s="97">
        <f t="shared" si="0"/>
        <v>31.2</v>
      </c>
      <c r="AC23" s="96"/>
    </row>
    <row r="24" spans="1:29" s="98" customFormat="1" ht="34.799999999999997" customHeight="1">
      <c r="A24" s="99">
        <v>14</v>
      </c>
      <c r="B24" s="100" t="s">
        <v>24</v>
      </c>
      <c r="C24" s="99" t="s">
        <v>465</v>
      </c>
      <c r="D24" s="99" t="s">
        <v>519</v>
      </c>
      <c r="E24" s="99">
        <v>10</v>
      </c>
      <c r="F24" s="99" t="s">
        <v>520</v>
      </c>
      <c r="G24" s="99" t="s">
        <v>521</v>
      </c>
      <c r="H24" s="99" t="s">
        <v>469</v>
      </c>
      <c r="I24" s="101">
        <v>3.18</v>
      </c>
      <c r="J24" s="99" t="s">
        <v>522</v>
      </c>
      <c r="K24" s="99">
        <v>0</v>
      </c>
      <c r="L24" s="99">
        <v>0</v>
      </c>
      <c r="M24" s="101">
        <v>2</v>
      </c>
      <c r="N24" s="99">
        <v>0</v>
      </c>
      <c r="O24" s="99">
        <v>0</v>
      </c>
      <c r="P24" s="99">
        <v>2</v>
      </c>
      <c r="Q24" s="99">
        <v>0</v>
      </c>
      <c r="R24" s="99">
        <v>0</v>
      </c>
      <c r="S24" s="99">
        <v>2</v>
      </c>
      <c r="T24" s="99">
        <v>0</v>
      </c>
      <c r="U24" s="99">
        <v>0</v>
      </c>
      <c r="V24" s="99">
        <v>7.03</v>
      </c>
      <c r="W24" s="99">
        <v>0</v>
      </c>
      <c r="X24" s="102"/>
      <c r="Y24" s="96"/>
      <c r="Z24" s="96"/>
      <c r="AA24" s="96">
        <v>1</v>
      </c>
      <c r="AB24" s="97">
        <f t="shared" si="0"/>
        <v>6.36</v>
      </c>
      <c r="AC24" s="96"/>
    </row>
    <row r="25" spans="1:29" s="98" customFormat="1" ht="25.2" customHeight="1">
      <c r="A25" s="99">
        <v>15</v>
      </c>
      <c r="B25" s="100" t="s">
        <v>24</v>
      </c>
      <c r="C25" s="99" t="s">
        <v>465</v>
      </c>
      <c r="D25" s="99" t="s">
        <v>500</v>
      </c>
      <c r="E25" s="99">
        <v>0.4</v>
      </c>
      <c r="F25" s="99" t="s">
        <v>523</v>
      </c>
      <c r="G25" s="99" t="s">
        <v>524</v>
      </c>
      <c r="H25" s="99" t="s">
        <v>469</v>
      </c>
      <c r="I25" s="101">
        <v>0.9</v>
      </c>
      <c r="J25" s="99" t="s">
        <v>525</v>
      </c>
      <c r="K25" s="99">
        <v>0</v>
      </c>
      <c r="L25" s="99">
        <v>0</v>
      </c>
      <c r="M25" s="101">
        <v>1</v>
      </c>
      <c r="N25" s="99">
        <v>0</v>
      </c>
      <c r="O25" s="99">
        <v>0</v>
      </c>
      <c r="P25" s="99">
        <v>1</v>
      </c>
      <c r="Q25" s="99">
        <v>0</v>
      </c>
      <c r="R25" s="99">
        <v>0</v>
      </c>
      <c r="S25" s="99">
        <v>1</v>
      </c>
      <c r="T25" s="99">
        <v>0</v>
      </c>
      <c r="U25" s="99">
        <v>0</v>
      </c>
      <c r="V25" s="99">
        <v>22.95</v>
      </c>
      <c r="W25" s="99">
        <v>0</v>
      </c>
      <c r="X25" s="102"/>
      <c r="Y25" s="96"/>
      <c r="Z25" s="96"/>
      <c r="AA25" s="96">
        <v>1</v>
      </c>
      <c r="AB25" s="97">
        <f t="shared" si="0"/>
        <v>0.9</v>
      </c>
      <c r="AC25" s="96"/>
    </row>
    <row r="26" spans="1:29" s="98" customFormat="1" ht="29.4" customHeight="1">
      <c r="A26" s="99">
        <v>16</v>
      </c>
      <c r="B26" s="100" t="s">
        <v>24</v>
      </c>
      <c r="C26" s="99" t="s">
        <v>465</v>
      </c>
      <c r="D26" s="99" t="s">
        <v>526</v>
      </c>
      <c r="E26" s="99">
        <v>10</v>
      </c>
      <c r="F26" s="99" t="s">
        <v>527</v>
      </c>
      <c r="G26" s="99" t="s">
        <v>528</v>
      </c>
      <c r="H26" s="99" t="s">
        <v>469</v>
      </c>
      <c r="I26" s="101">
        <v>1.1499999999999999</v>
      </c>
      <c r="J26" s="99" t="s">
        <v>529</v>
      </c>
      <c r="K26" s="99">
        <v>0</v>
      </c>
      <c r="L26" s="99">
        <v>0</v>
      </c>
      <c r="M26" s="101">
        <v>1</v>
      </c>
      <c r="N26" s="99">
        <v>0</v>
      </c>
      <c r="O26" s="99">
        <v>0</v>
      </c>
      <c r="P26" s="99">
        <v>1</v>
      </c>
      <c r="Q26" s="99">
        <v>0</v>
      </c>
      <c r="R26" s="99">
        <v>0</v>
      </c>
      <c r="S26" s="99">
        <v>1</v>
      </c>
      <c r="T26" s="99">
        <v>0</v>
      </c>
      <c r="U26" s="99">
        <v>0</v>
      </c>
      <c r="V26" s="99">
        <v>25.62</v>
      </c>
      <c r="W26" s="99">
        <v>0</v>
      </c>
      <c r="X26" s="102"/>
      <c r="Y26" s="96"/>
      <c r="Z26" s="96"/>
      <c r="AA26" s="96">
        <v>1</v>
      </c>
      <c r="AB26" s="97">
        <f t="shared" si="0"/>
        <v>1.1499999999999999</v>
      </c>
      <c r="AC26" s="96"/>
    </row>
    <row r="27" spans="1:29" s="98" customFormat="1" ht="28.2" customHeight="1">
      <c r="A27" s="99">
        <v>17</v>
      </c>
      <c r="B27" s="100" t="s">
        <v>24</v>
      </c>
      <c r="C27" s="99" t="s">
        <v>465</v>
      </c>
      <c r="D27" s="99" t="s">
        <v>515</v>
      </c>
      <c r="E27" s="99">
        <v>10</v>
      </c>
      <c r="F27" s="99" t="s">
        <v>530</v>
      </c>
      <c r="G27" s="99" t="s">
        <v>531</v>
      </c>
      <c r="H27" s="99" t="s">
        <v>469</v>
      </c>
      <c r="I27" s="101">
        <v>0.15</v>
      </c>
      <c r="J27" s="99" t="s">
        <v>518</v>
      </c>
      <c r="K27" s="99">
        <v>0</v>
      </c>
      <c r="L27" s="99">
        <v>0</v>
      </c>
      <c r="M27" s="101">
        <v>26</v>
      </c>
      <c r="N27" s="99">
        <v>0</v>
      </c>
      <c r="O27" s="99">
        <v>0</v>
      </c>
      <c r="P27" s="99">
        <v>26</v>
      </c>
      <c r="Q27" s="99">
        <v>0</v>
      </c>
      <c r="R27" s="99">
        <v>0</v>
      </c>
      <c r="S27" s="99">
        <v>0</v>
      </c>
      <c r="T27" s="99">
        <v>26</v>
      </c>
      <c r="U27" s="99">
        <v>0</v>
      </c>
      <c r="V27" s="99">
        <v>58.12</v>
      </c>
      <c r="W27" s="99">
        <v>0</v>
      </c>
      <c r="X27" s="102"/>
      <c r="Y27" s="96"/>
      <c r="Z27" s="96"/>
      <c r="AA27" s="96">
        <v>1</v>
      </c>
      <c r="AB27" s="97">
        <f t="shared" si="0"/>
        <v>3.9</v>
      </c>
      <c r="AC27" s="96"/>
    </row>
    <row r="28" spans="1:29" s="98" customFormat="1" ht="28.2" customHeight="1">
      <c r="A28" s="99">
        <v>18</v>
      </c>
      <c r="B28" s="100" t="s">
        <v>24</v>
      </c>
      <c r="C28" s="99" t="s">
        <v>465</v>
      </c>
      <c r="D28" s="99" t="s">
        <v>508</v>
      </c>
      <c r="E28" s="99">
        <v>0.4</v>
      </c>
      <c r="F28" s="99" t="s">
        <v>532</v>
      </c>
      <c r="G28" s="99" t="s">
        <v>533</v>
      </c>
      <c r="H28" s="99" t="s">
        <v>469</v>
      </c>
      <c r="I28" s="101">
        <v>1.83</v>
      </c>
      <c r="J28" s="99" t="s">
        <v>525</v>
      </c>
      <c r="K28" s="99">
        <v>0</v>
      </c>
      <c r="L28" s="99">
        <v>0</v>
      </c>
      <c r="M28" s="101">
        <v>1</v>
      </c>
      <c r="N28" s="99">
        <v>0</v>
      </c>
      <c r="O28" s="99">
        <v>0</v>
      </c>
      <c r="P28" s="99">
        <v>1</v>
      </c>
      <c r="Q28" s="99">
        <v>0</v>
      </c>
      <c r="R28" s="99">
        <v>0</v>
      </c>
      <c r="S28" s="99">
        <v>1</v>
      </c>
      <c r="T28" s="99">
        <v>0</v>
      </c>
      <c r="U28" s="99">
        <v>0</v>
      </c>
      <c r="V28" s="99">
        <v>22.95</v>
      </c>
      <c r="W28" s="99">
        <v>0</v>
      </c>
      <c r="X28" s="102"/>
      <c r="Y28" s="96"/>
      <c r="Z28" s="96"/>
      <c r="AA28" s="96">
        <v>1</v>
      </c>
      <c r="AB28" s="97">
        <f t="shared" si="0"/>
        <v>1.83</v>
      </c>
      <c r="AC28" s="96"/>
    </row>
    <row r="29" spans="1:29" s="98" customFormat="1" ht="28.8" customHeight="1">
      <c r="A29" s="99">
        <v>19</v>
      </c>
      <c r="B29" s="100" t="s">
        <v>24</v>
      </c>
      <c r="C29" s="99" t="s">
        <v>465</v>
      </c>
      <c r="D29" s="99" t="s">
        <v>534</v>
      </c>
      <c r="E29" s="99">
        <v>10</v>
      </c>
      <c r="F29" s="99" t="s">
        <v>535</v>
      </c>
      <c r="G29" s="99" t="s">
        <v>536</v>
      </c>
      <c r="H29" s="99" t="s">
        <v>469</v>
      </c>
      <c r="I29" s="101">
        <v>2.88</v>
      </c>
      <c r="J29" s="99" t="s">
        <v>518</v>
      </c>
      <c r="K29" s="99">
        <v>0</v>
      </c>
      <c r="L29" s="99">
        <v>0</v>
      </c>
      <c r="M29" s="101">
        <v>1</v>
      </c>
      <c r="N29" s="99">
        <v>0</v>
      </c>
      <c r="O29" s="99">
        <v>0</v>
      </c>
      <c r="P29" s="99">
        <v>1</v>
      </c>
      <c r="Q29" s="99">
        <v>0</v>
      </c>
      <c r="R29" s="99">
        <v>0</v>
      </c>
      <c r="S29" s="99">
        <v>1</v>
      </c>
      <c r="T29" s="99">
        <v>0</v>
      </c>
      <c r="U29" s="99">
        <v>0</v>
      </c>
      <c r="V29" s="99">
        <v>10</v>
      </c>
      <c r="W29" s="99">
        <v>0</v>
      </c>
      <c r="X29" s="102"/>
      <c r="Y29" s="96"/>
      <c r="Z29" s="96"/>
      <c r="AA29" s="96">
        <v>1</v>
      </c>
      <c r="AB29" s="97">
        <f t="shared" si="0"/>
        <v>2.88</v>
      </c>
      <c r="AC29" s="96"/>
    </row>
    <row r="30" spans="1:29" s="98" customFormat="1" ht="27" customHeight="1">
      <c r="A30" s="99">
        <v>20</v>
      </c>
      <c r="B30" s="100" t="s">
        <v>24</v>
      </c>
      <c r="C30" s="99" t="s">
        <v>465</v>
      </c>
      <c r="D30" s="99" t="s">
        <v>537</v>
      </c>
      <c r="E30" s="99">
        <v>6</v>
      </c>
      <c r="F30" s="99" t="s">
        <v>538</v>
      </c>
      <c r="G30" s="99" t="s">
        <v>539</v>
      </c>
      <c r="H30" s="99" t="s">
        <v>469</v>
      </c>
      <c r="I30" s="101">
        <v>3.25</v>
      </c>
      <c r="J30" s="99" t="s">
        <v>540</v>
      </c>
      <c r="K30" s="99"/>
      <c r="L30" s="99"/>
      <c r="M30" s="101">
        <v>6</v>
      </c>
      <c r="N30" s="99"/>
      <c r="O30" s="99"/>
      <c r="P30" s="99">
        <v>6</v>
      </c>
      <c r="Q30" s="99"/>
      <c r="R30" s="99"/>
      <c r="S30" s="99"/>
      <c r="T30" s="99">
        <v>6</v>
      </c>
      <c r="U30" s="99"/>
      <c r="V30" s="99">
        <v>63</v>
      </c>
      <c r="W30" s="99">
        <v>0</v>
      </c>
      <c r="X30" s="102"/>
      <c r="Y30" s="96"/>
      <c r="Z30" s="96"/>
      <c r="AA30" s="96">
        <v>1</v>
      </c>
      <c r="AB30" s="97">
        <f t="shared" si="0"/>
        <v>19.5</v>
      </c>
      <c r="AC30" s="96"/>
    </row>
    <row r="31" spans="1:29" s="98" customFormat="1" ht="51" customHeight="1">
      <c r="A31" s="99">
        <v>21</v>
      </c>
      <c r="B31" s="100" t="s">
        <v>24</v>
      </c>
      <c r="C31" s="99" t="s">
        <v>465</v>
      </c>
      <c r="D31" s="99" t="s">
        <v>541</v>
      </c>
      <c r="E31" s="99">
        <v>10</v>
      </c>
      <c r="F31" s="99" t="s">
        <v>542</v>
      </c>
      <c r="G31" s="99" t="s">
        <v>543</v>
      </c>
      <c r="H31" s="99" t="s">
        <v>469</v>
      </c>
      <c r="I31" s="101">
        <v>1.68</v>
      </c>
      <c r="J31" s="99" t="s">
        <v>544</v>
      </c>
      <c r="K31" s="99">
        <v>0</v>
      </c>
      <c r="L31" s="99">
        <v>0</v>
      </c>
      <c r="M31" s="101">
        <v>2</v>
      </c>
      <c r="N31" s="99">
        <v>0</v>
      </c>
      <c r="O31" s="99">
        <v>0</v>
      </c>
      <c r="P31" s="99">
        <v>2</v>
      </c>
      <c r="Q31" s="99">
        <v>0</v>
      </c>
      <c r="R31" s="99">
        <v>0</v>
      </c>
      <c r="S31" s="99">
        <v>2</v>
      </c>
      <c r="T31" s="99">
        <v>0</v>
      </c>
      <c r="U31" s="99">
        <v>0</v>
      </c>
      <c r="V31" s="99">
        <v>73.56</v>
      </c>
      <c r="W31" s="99">
        <v>0</v>
      </c>
      <c r="X31" s="102"/>
      <c r="Y31" s="96"/>
      <c r="Z31" s="96"/>
      <c r="AA31" s="96">
        <v>1</v>
      </c>
      <c r="AB31" s="97">
        <f t="shared" si="0"/>
        <v>3.36</v>
      </c>
      <c r="AC31" s="96"/>
    </row>
    <row r="32" spans="1:29" s="98" customFormat="1" ht="28.8" customHeight="1">
      <c r="A32" s="99">
        <v>22</v>
      </c>
      <c r="B32" s="100" t="s">
        <v>24</v>
      </c>
      <c r="C32" s="99" t="s">
        <v>465</v>
      </c>
      <c r="D32" s="99" t="s">
        <v>471</v>
      </c>
      <c r="E32" s="99">
        <v>0.4</v>
      </c>
      <c r="F32" s="99" t="s">
        <v>545</v>
      </c>
      <c r="G32" s="99" t="s">
        <v>546</v>
      </c>
      <c r="H32" s="99" t="s">
        <v>469</v>
      </c>
      <c r="I32" s="101">
        <v>1.27</v>
      </c>
      <c r="J32" s="99" t="s">
        <v>547</v>
      </c>
      <c r="K32" s="99">
        <v>0</v>
      </c>
      <c r="L32" s="99">
        <v>0</v>
      </c>
      <c r="M32" s="101">
        <v>79</v>
      </c>
      <c r="N32" s="99">
        <v>0</v>
      </c>
      <c r="O32" s="99">
        <v>0</v>
      </c>
      <c r="P32" s="99">
        <v>79</v>
      </c>
      <c r="Q32" s="99">
        <v>0</v>
      </c>
      <c r="R32" s="99">
        <v>0</v>
      </c>
      <c r="S32" s="99">
        <v>0</v>
      </c>
      <c r="T32" s="99">
        <v>79</v>
      </c>
      <c r="U32" s="99">
        <v>0</v>
      </c>
      <c r="V32" s="99">
        <v>25.32</v>
      </c>
      <c r="W32" s="99">
        <v>0</v>
      </c>
      <c r="X32" s="102"/>
      <c r="Y32" s="96"/>
      <c r="Z32" s="96"/>
      <c r="AA32" s="96">
        <v>1</v>
      </c>
      <c r="AB32" s="97">
        <f t="shared" si="0"/>
        <v>100.33</v>
      </c>
      <c r="AC32" s="96"/>
    </row>
    <row r="33" spans="1:29" s="98" customFormat="1" ht="40.799999999999997" customHeight="1">
      <c r="A33" s="99">
        <v>23</v>
      </c>
      <c r="B33" s="100" t="s">
        <v>24</v>
      </c>
      <c r="C33" s="99" t="s">
        <v>465</v>
      </c>
      <c r="D33" s="99" t="s">
        <v>500</v>
      </c>
      <c r="E33" s="99">
        <v>6</v>
      </c>
      <c r="F33" s="99" t="s">
        <v>548</v>
      </c>
      <c r="G33" s="99" t="s">
        <v>549</v>
      </c>
      <c r="H33" s="99" t="s">
        <v>469</v>
      </c>
      <c r="I33" s="101">
        <v>4.45</v>
      </c>
      <c r="J33" s="99" t="s">
        <v>550</v>
      </c>
      <c r="K33" s="99">
        <v>0</v>
      </c>
      <c r="L33" s="99">
        <v>0</v>
      </c>
      <c r="M33" s="101">
        <v>54</v>
      </c>
      <c r="N33" s="99">
        <v>0</v>
      </c>
      <c r="O33" s="99">
        <v>0</v>
      </c>
      <c r="P33" s="99">
        <v>54</v>
      </c>
      <c r="Q33" s="99">
        <v>0</v>
      </c>
      <c r="R33" s="99">
        <v>0</v>
      </c>
      <c r="S33" s="99">
        <v>1</v>
      </c>
      <c r="T33" s="99">
        <v>53</v>
      </c>
      <c r="U33" s="99">
        <v>0</v>
      </c>
      <c r="V33" s="99">
        <v>22.95</v>
      </c>
      <c r="W33" s="99">
        <v>0</v>
      </c>
      <c r="X33" s="102"/>
      <c r="Y33" s="96"/>
      <c r="Z33" s="96"/>
      <c r="AA33" s="96">
        <v>1</v>
      </c>
      <c r="AB33" s="97">
        <f t="shared" si="0"/>
        <v>240.3</v>
      </c>
      <c r="AC33" s="96"/>
    </row>
    <row r="34" spans="1:29" s="98" customFormat="1" ht="37.799999999999997" customHeight="1">
      <c r="A34" s="99">
        <v>24</v>
      </c>
      <c r="B34" s="100" t="s">
        <v>24</v>
      </c>
      <c r="C34" s="99" t="s">
        <v>465</v>
      </c>
      <c r="D34" s="99" t="s">
        <v>475</v>
      </c>
      <c r="E34" s="99">
        <v>10</v>
      </c>
      <c r="F34" s="99" t="s">
        <v>551</v>
      </c>
      <c r="G34" s="99" t="s">
        <v>552</v>
      </c>
      <c r="H34" s="99" t="s">
        <v>493</v>
      </c>
      <c r="I34" s="101">
        <v>0.85</v>
      </c>
      <c r="J34" s="99" t="s">
        <v>553</v>
      </c>
      <c r="K34" s="99"/>
      <c r="L34" s="99"/>
      <c r="M34" s="101">
        <v>35</v>
      </c>
      <c r="N34" s="99"/>
      <c r="O34" s="99"/>
      <c r="P34" s="99">
        <v>35</v>
      </c>
      <c r="Q34" s="99"/>
      <c r="R34" s="99"/>
      <c r="S34" s="99"/>
      <c r="T34" s="99">
        <v>35</v>
      </c>
      <c r="U34" s="99"/>
      <c r="V34" s="99">
        <v>20</v>
      </c>
      <c r="W34" s="99">
        <v>0</v>
      </c>
      <c r="X34" s="102" t="s">
        <v>554</v>
      </c>
      <c r="Y34" s="96"/>
      <c r="Z34" s="96"/>
      <c r="AA34" s="96">
        <v>1</v>
      </c>
      <c r="AB34" s="97">
        <f t="shared" si="0"/>
        <v>29.75</v>
      </c>
      <c r="AC34" s="96"/>
    </row>
    <row r="35" spans="1:29" s="98" customFormat="1" ht="42" customHeight="1">
      <c r="A35" s="99">
        <v>25</v>
      </c>
      <c r="B35" s="100" t="s">
        <v>24</v>
      </c>
      <c r="C35" s="99" t="s">
        <v>465</v>
      </c>
      <c r="D35" s="99" t="s">
        <v>555</v>
      </c>
      <c r="E35" s="99">
        <v>0.4</v>
      </c>
      <c r="F35" s="99" t="s">
        <v>556</v>
      </c>
      <c r="G35" s="99" t="s">
        <v>557</v>
      </c>
      <c r="H35" s="99" t="s">
        <v>493</v>
      </c>
      <c r="I35" s="101">
        <v>1.1000000000000001</v>
      </c>
      <c r="J35" s="99" t="s">
        <v>558</v>
      </c>
      <c r="K35" s="99"/>
      <c r="L35" s="99"/>
      <c r="M35" s="101">
        <v>8</v>
      </c>
      <c r="N35" s="99"/>
      <c r="O35" s="99"/>
      <c r="P35" s="99">
        <v>8</v>
      </c>
      <c r="Q35" s="99"/>
      <c r="R35" s="99"/>
      <c r="S35" s="99"/>
      <c r="T35" s="99">
        <v>8</v>
      </c>
      <c r="U35" s="99"/>
      <c r="V35" s="99">
        <v>96.08</v>
      </c>
      <c r="W35" s="99">
        <v>0</v>
      </c>
      <c r="X35" s="102" t="s">
        <v>559</v>
      </c>
      <c r="Y35" s="96"/>
      <c r="Z35" s="96"/>
      <c r="AA35" s="96">
        <v>1</v>
      </c>
      <c r="AB35" s="97">
        <f t="shared" si="0"/>
        <v>8.8000000000000007</v>
      </c>
      <c r="AC35" s="96"/>
    </row>
    <row r="36" spans="1:29" s="98" customFormat="1" ht="36.6" customHeight="1">
      <c r="A36" s="99">
        <v>26</v>
      </c>
      <c r="B36" s="100" t="s">
        <v>24</v>
      </c>
      <c r="C36" s="99" t="s">
        <v>560</v>
      </c>
      <c r="D36" s="99" t="s">
        <v>561</v>
      </c>
      <c r="E36" s="99">
        <v>0.4</v>
      </c>
      <c r="F36" s="99" t="s">
        <v>562</v>
      </c>
      <c r="G36" s="99" t="s">
        <v>563</v>
      </c>
      <c r="H36" s="99" t="s">
        <v>493</v>
      </c>
      <c r="I36" s="101">
        <v>1.77</v>
      </c>
      <c r="J36" s="99" t="s">
        <v>564</v>
      </c>
      <c r="K36" s="99">
        <v>0</v>
      </c>
      <c r="L36" s="99">
        <v>0</v>
      </c>
      <c r="M36" s="101">
        <v>1</v>
      </c>
      <c r="N36" s="99">
        <v>0</v>
      </c>
      <c r="O36" s="99">
        <v>0</v>
      </c>
      <c r="P36" s="99">
        <v>1</v>
      </c>
      <c r="Q36" s="99">
        <v>0</v>
      </c>
      <c r="R36" s="99">
        <v>0</v>
      </c>
      <c r="S36" s="99">
        <v>0</v>
      </c>
      <c r="T36" s="99">
        <v>1</v>
      </c>
      <c r="U36" s="99">
        <v>0</v>
      </c>
      <c r="V36" s="99">
        <v>25</v>
      </c>
      <c r="W36" s="99">
        <v>0</v>
      </c>
      <c r="X36" s="102" t="s">
        <v>565</v>
      </c>
      <c r="Y36" s="96"/>
      <c r="Z36" s="96"/>
      <c r="AA36" s="96">
        <v>1</v>
      </c>
      <c r="AB36" s="97">
        <f t="shared" si="0"/>
        <v>1.77</v>
      </c>
      <c r="AC36" s="96"/>
    </row>
    <row r="37" spans="1:29" s="98" customFormat="1" ht="25.8" customHeight="1">
      <c r="A37" s="99">
        <v>27</v>
      </c>
      <c r="B37" s="100" t="s">
        <v>24</v>
      </c>
      <c r="C37" s="99" t="s">
        <v>465</v>
      </c>
      <c r="D37" s="99" t="s">
        <v>534</v>
      </c>
      <c r="E37" s="99">
        <v>10</v>
      </c>
      <c r="F37" s="99" t="s">
        <v>566</v>
      </c>
      <c r="G37" s="99" t="s">
        <v>567</v>
      </c>
      <c r="H37" s="99" t="s">
        <v>469</v>
      </c>
      <c r="I37" s="101">
        <v>1</v>
      </c>
      <c r="J37" s="99" t="s">
        <v>568</v>
      </c>
      <c r="K37" s="99">
        <v>0</v>
      </c>
      <c r="L37" s="99">
        <v>0</v>
      </c>
      <c r="M37" s="101">
        <v>1</v>
      </c>
      <c r="N37" s="99">
        <v>0</v>
      </c>
      <c r="O37" s="99">
        <v>0</v>
      </c>
      <c r="P37" s="99">
        <v>1</v>
      </c>
      <c r="Q37" s="99">
        <v>0</v>
      </c>
      <c r="R37" s="99">
        <v>0</v>
      </c>
      <c r="S37" s="99">
        <v>1</v>
      </c>
      <c r="T37" s="99">
        <v>0</v>
      </c>
      <c r="U37" s="99">
        <v>0</v>
      </c>
      <c r="V37" s="99">
        <v>10</v>
      </c>
      <c r="W37" s="99">
        <v>0</v>
      </c>
      <c r="X37" s="102"/>
      <c r="Y37" s="96"/>
      <c r="Z37" s="96"/>
      <c r="AA37" s="96">
        <v>1</v>
      </c>
      <c r="AB37" s="97">
        <f t="shared" si="0"/>
        <v>1</v>
      </c>
      <c r="AC37" s="96"/>
    </row>
    <row r="38" spans="1:29" s="98" customFormat="1" ht="36.6" customHeight="1">
      <c r="A38" s="99">
        <v>28</v>
      </c>
      <c r="B38" s="100" t="s">
        <v>24</v>
      </c>
      <c r="C38" s="99" t="s">
        <v>569</v>
      </c>
      <c r="D38" s="99" t="s">
        <v>570</v>
      </c>
      <c r="E38" s="99">
        <v>10</v>
      </c>
      <c r="F38" s="99" t="s">
        <v>571</v>
      </c>
      <c r="G38" s="99" t="s">
        <v>572</v>
      </c>
      <c r="H38" s="99" t="s">
        <v>493</v>
      </c>
      <c r="I38" s="101">
        <v>1.97</v>
      </c>
      <c r="J38" s="99" t="s">
        <v>573</v>
      </c>
      <c r="K38" s="99">
        <v>2</v>
      </c>
      <c r="L38" s="99">
        <v>0</v>
      </c>
      <c r="M38" s="101">
        <v>93</v>
      </c>
      <c r="N38" s="99">
        <v>0</v>
      </c>
      <c r="O38" s="99">
        <v>2</v>
      </c>
      <c r="P38" s="99">
        <v>91</v>
      </c>
      <c r="Q38" s="99">
        <v>0</v>
      </c>
      <c r="R38" s="99">
        <v>0</v>
      </c>
      <c r="S38" s="99">
        <v>16</v>
      </c>
      <c r="T38" s="99">
        <v>77</v>
      </c>
      <c r="U38" s="99">
        <v>0</v>
      </c>
      <c r="V38" s="99">
        <v>92</v>
      </c>
      <c r="W38" s="99">
        <v>0</v>
      </c>
      <c r="X38" s="102" t="s">
        <v>574</v>
      </c>
      <c r="Y38" s="96"/>
      <c r="Z38" s="96"/>
      <c r="AA38" s="96">
        <v>1</v>
      </c>
      <c r="AB38" s="97">
        <f t="shared" si="0"/>
        <v>183.21</v>
      </c>
      <c r="AC38" s="96"/>
    </row>
    <row r="39" spans="1:29" s="98" customFormat="1" ht="36" customHeight="1">
      <c r="A39" s="99">
        <v>29</v>
      </c>
      <c r="B39" s="100" t="s">
        <v>24</v>
      </c>
      <c r="C39" s="99" t="s">
        <v>560</v>
      </c>
      <c r="D39" s="99" t="s">
        <v>575</v>
      </c>
      <c r="E39" s="99">
        <v>10</v>
      </c>
      <c r="F39" s="99" t="s">
        <v>576</v>
      </c>
      <c r="G39" s="99" t="s">
        <v>577</v>
      </c>
      <c r="H39" s="99" t="s">
        <v>469</v>
      </c>
      <c r="I39" s="101">
        <v>3.48</v>
      </c>
      <c r="J39" s="99" t="s">
        <v>578</v>
      </c>
      <c r="K39" s="99"/>
      <c r="L39" s="99"/>
      <c r="M39" s="101">
        <v>115</v>
      </c>
      <c r="N39" s="99"/>
      <c r="O39" s="99"/>
      <c r="P39" s="99">
        <v>115</v>
      </c>
      <c r="Q39" s="99"/>
      <c r="R39" s="99"/>
      <c r="S39" s="99">
        <v>1</v>
      </c>
      <c r="T39" s="99">
        <v>114</v>
      </c>
      <c r="U39" s="99"/>
      <c r="V39" s="99"/>
      <c r="W39" s="99">
        <v>0</v>
      </c>
      <c r="X39" s="102"/>
      <c r="Y39" s="96"/>
      <c r="Z39" s="96"/>
      <c r="AA39" s="96">
        <v>1</v>
      </c>
      <c r="AB39" s="97">
        <f t="shared" si="0"/>
        <v>400.2</v>
      </c>
      <c r="AC39" s="96"/>
    </row>
    <row r="40" spans="1:29" s="98" customFormat="1" ht="28.2" customHeight="1">
      <c r="A40" s="99">
        <v>30</v>
      </c>
      <c r="B40" s="100" t="s">
        <v>24</v>
      </c>
      <c r="C40" s="99" t="s">
        <v>465</v>
      </c>
      <c r="D40" s="99" t="s">
        <v>579</v>
      </c>
      <c r="E40" s="99">
        <v>10</v>
      </c>
      <c r="F40" s="99" t="s">
        <v>580</v>
      </c>
      <c r="G40" s="99" t="s">
        <v>581</v>
      </c>
      <c r="H40" s="99" t="s">
        <v>469</v>
      </c>
      <c r="I40" s="101">
        <v>0.88</v>
      </c>
      <c r="J40" s="99" t="s">
        <v>582</v>
      </c>
      <c r="K40" s="99"/>
      <c r="L40" s="99"/>
      <c r="M40" s="101">
        <v>1</v>
      </c>
      <c r="N40" s="99"/>
      <c r="O40" s="99"/>
      <c r="P40" s="99">
        <v>1</v>
      </c>
      <c r="Q40" s="99"/>
      <c r="R40" s="99"/>
      <c r="S40" s="99">
        <v>1</v>
      </c>
      <c r="T40" s="99"/>
      <c r="U40" s="99"/>
      <c r="V40" s="99">
        <v>41</v>
      </c>
      <c r="W40" s="99">
        <v>0</v>
      </c>
      <c r="X40" s="102"/>
      <c r="Y40" s="96"/>
      <c r="Z40" s="96"/>
      <c r="AA40" s="96">
        <v>1</v>
      </c>
      <c r="AB40" s="97">
        <f t="shared" si="0"/>
        <v>0.88</v>
      </c>
      <c r="AC40" s="96"/>
    </row>
    <row r="41" spans="1:29" s="98" customFormat="1" ht="29.4" customHeight="1">
      <c r="A41" s="99">
        <v>31</v>
      </c>
      <c r="B41" s="100" t="s">
        <v>24</v>
      </c>
      <c r="C41" s="99" t="s">
        <v>560</v>
      </c>
      <c r="D41" s="99" t="s">
        <v>583</v>
      </c>
      <c r="E41" s="99">
        <v>10</v>
      </c>
      <c r="F41" s="99" t="s">
        <v>584</v>
      </c>
      <c r="G41" s="99" t="s">
        <v>585</v>
      </c>
      <c r="H41" s="99" t="s">
        <v>469</v>
      </c>
      <c r="I41" s="101">
        <v>1.85</v>
      </c>
      <c r="J41" s="99" t="s">
        <v>586</v>
      </c>
      <c r="K41" s="99"/>
      <c r="L41" s="99"/>
      <c r="M41" s="101">
        <v>4</v>
      </c>
      <c r="N41" s="99"/>
      <c r="O41" s="99"/>
      <c r="P41" s="99">
        <v>4</v>
      </c>
      <c r="Q41" s="99"/>
      <c r="R41" s="99"/>
      <c r="S41" s="99">
        <v>4</v>
      </c>
      <c r="T41" s="99"/>
      <c r="U41" s="99"/>
      <c r="V41" s="99">
        <v>39</v>
      </c>
      <c r="W41" s="99">
        <v>0</v>
      </c>
      <c r="X41" s="102"/>
      <c r="Y41" s="96"/>
      <c r="Z41" s="96"/>
      <c r="AA41" s="96">
        <v>1</v>
      </c>
      <c r="AB41" s="97">
        <f t="shared" si="0"/>
        <v>7.4</v>
      </c>
      <c r="AC41" s="96"/>
    </row>
    <row r="42" spans="1:29" s="98" customFormat="1" ht="28.2" customHeight="1">
      <c r="A42" s="99">
        <v>32</v>
      </c>
      <c r="B42" s="100" t="s">
        <v>24</v>
      </c>
      <c r="C42" s="99" t="s">
        <v>465</v>
      </c>
      <c r="D42" s="99" t="s">
        <v>579</v>
      </c>
      <c r="E42" s="99">
        <v>10</v>
      </c>
      <c r="F42" s="99" t="s">
        <v>587</v>
      </c>
      <c r="G42" s="99" t="s">
        <v>588</v>
      </c>
      <c r="H42" s="99" t="s">
        <v>469</v>
      </c>
      <c r="I42" s="101">
        <v>0.42</v>
      </c>
      <c r="J42" s="99" t="s">
        <v>582</v>
      </c>
      <c r="K42" s="99"/>
      <c r="L42" s="99"/>
      <c r="M42" s="101">
        <v>1</v>
      </c>
      <c r="N42" s="99"/>
      <c r="O42" s="99"/>
      <c r="P42" s="99">
        <v>1</v>
      </c>
      <c r="Q42" s="99"/>
      <c r="R42" s="99"/>
      <c r="S42" s="99">
        <v>1</v>
      </c>
      <c r="T42" s="99"/>
      <c r="U42" s="99"/>
      <c r="V42" s="99">
        <v>41</v>
      </c>
      <c r="W42" s="99">
        <v>0</v>
      </c>
      <c r="X42" s="102"/>
      <c r="Y42" s="96"/>
      <c r="Z42" s="96"/>
      <c r="AA42" s="96">
        <v>1</v>
      </c>
      <c r="AB42" s="97">
        <f t="shared" si="0"/>
        <v>0.42</v>
      </c>
      <c r="AC42" s="96"/>
    </row>
    <row r="43" spans="1:29" s="98" customFormat="1" ht="33" customHeight="1">
      <c r="A43" s="99">
        <v>33</v>
      </c>
      <c r="B43" s="100" t="s">
        <v>24</v>
      </c>
      <c r="C43" s="99" t="s">
        <v>465</v>
      </c>
      <c r="D43" s="99" t="s">
        <v>589</v>
      </c>
      <c r="E43" s="99">
        <v>10</v>
      </c>
      <c r="F43" s="99" t="s">
        <v>590</v>
      </c>
      <c r="G43" s="99" t="s">
        <v>591</v>
      </c>
      <c r="H43" s="99" t="s">
        <v>469</v>
      </c>
      <c r="I43" s="101">
        <v>3.73</v>
      </c>
      <c r="J43" s="99" t="s">
        <v>592</v>
      </c>
      <c r="K43" s="99">
        <v>0</v>
      </c>
      <c r="L43" s="99">
        <v>0</v>
      </c>
      <c r="M43" s="101">
        <v>1</v>
      </c>
      <c r="N43" s="99"/>
      <c r="O43" s="99"/>
      <c r="P43" s="99">
        <v>1</v>
      </c>
      <c r="Q43" s="99"/>
      <c r="R43" s="99"/>
      <c r="S43" s="99">
        <v>1</v>
      </c>
      <c r="T43" s="99"/>
      <c r="U43" s="99"/>
      <c r="V43" s="99">
        <v>25.62</v>
      </c>
      <c r="W43" s="99">
        <v>0</v>
      </c>
      <c r="X43" s="102"/>
      <c r="Y43" s="96"/>
      <c r="Z43" s="96"/>
      <c r="AA43" s="96">
        <v>1</v>
      </c>
      <c r="AB43" s="97">
        <f t="shared" si="0"/>
        <v>3.73</v>
      </c>
      <c r="AC43" s="96"/>
    </row>
    <row r="44" spans="1:29" s="98" customFormat="1" ht="29.4" customHeight="1">
      <c r="A44" s="99">
        <v>34</v>
      </c>
      <c r="B44" s="100" t="s">
        <v>24</v>
      </c>
      <c r="C44" s="99" t="s">
        <v>465</v>
      </c>
      <c r="D44" s="99" t="s">
        <v>515</v>
      </c>
      <c r="E44" s="99">
        <v>0.4</v>
      </c>
      <c r="F44" s="99" t="s">
        <v>593</v>
      </c>
      <c r="G44" s="99" t="s">
        <v>594</v>
      </c>
      <c r="H44" s="99" t="s">
        <v>469</v>
      </c>
      <c r="I44" s="101">
        <v>0.42</v>
      </c>
      <c r="J44" s="99" t="s">
        <v>595</v>
      </c>
      <c r="K44" s="99">
        <v>0</v>
      </c>
      <c r="L44" s="99">
        <v>0</v>
      </c>
      <c r="M44" s="101">
        <v>27</v>
      </c>
      <c r="N44" s="99"/>
      <c r="O44" s="99"/>
      <c r="P44" s="99">
        <v>27</v>
      </c>
      <c r="Q44" s="99"/>
      <c r="R44" s="99"/>
      <c r="S44" s="99">
        <v>0</v>
      </c>
      <c r="T44" s="99">
        <v>27</v>
      </c>
      <c r="U44" s="99"/>
      <c r="V44" s="99">
        <v>23.67</v>
      </c>
      <c r="W44" s="99">
        <v>0</v>
      </c>
      <c r="X44" s="102"/>
      <c r="Y44" s="96"/>
      <c r="Z44" s="96"/>
      <c r="AA44" s="96">
        <v>1</v>
      </c>
      <c r="AB44" s="97">
        <f t="shared" si="0"/>
        <v>11.34</v>
      </c>
      <c r="AC44" s="96"/>
    </row>
    <row r="45" spans="1:29" s="98" customFormat="1" ht="45.6" customHeight="1">
      <c r="A45" s="99">
        <v>35</v>
      </c>
      <c r="B45" s="100" t="s">
        <v>24</v>
      </c>
      <c r="C45" s="99" t="s">
        <v>465</v>
      </c>
      <c r="D45" s="99" t="s">
        <v>596</v>
      </c>
      <c r="E45" s="99">
        <v>0.4</v>
      </c>
      <c r="F45" s="99" t="s">
        <v>597</v>
      </c>
      <c r="G45" s="99" t="s">
        <v>598</v>
      </c>
      <c r="H45" s="99" t="s">
        <v>469</v>
      </c>
      <c r="I45" s="101">
        <v>1.22</v>
      </c>
      <c r="J45" s="99" t="s">
        <v>599</v>
      </c>
      <c r="K45" s="99">
        <v>0</v>
      </c>
      <c r="L45" s="99">
        <v>0</v>
      </c>
      <c r="M45" s="101">
        <v>1</v>
      </c>
      <c r="N45" s="99"/>
      <c r="O45" s="99"/>
      <c r="P45" s="99">
        <v>1</v>
      </c>
      <c r="Q45" s="99"/>
      <c r="R45" s="99"/>
      <c r="S45" s="99">
        <v>1</v>
      </c>
      <c r="T45" s="99"/>
      <c r="U45" s="99"/>
      <c r="V45" s="99">
        <v>16</v>
      </c>
      <c r="W45" s="99">
        <v>0</v>
      </c>
      <c r="X45" s="102"/>
      <c r="Y45" s="96"/>
      <c r="Z45" s="96"/>
      <c r="AA45" s="96">
        <v>1</v>
      </c>
      <c r="AB45" s="97">
        <f t="shared" si="0"/>
        <v>1.22</v>
      </c>
      <c r="AC45" s="96"/>
    </row>
    <row r="46" spans="1:29" s="98" customFormat="1" ht="29.4" customHeight="1">
      <c r="A46" s="99">
        <v>36</v>
      </c>
      <c r="B46" s="100" t="s">
        <v>24</v>
      </c>
      <c r="C46" s="99" t="s">
        <v>465</v>
      </c>
      <c r="D46" s="99" t="s">
        <v>596</v>
      </c>
      <c r="E46" s="99">
        <v>0.4</v>
      </c>
      <c r="F46" s="99" t="s">
        <v>600</v>
      </c>
      <c r="G46" s="99" t="s">
        <v>601</v>
      </c>
      <c r="H46" s="99" t="s">
        <v>469</v>
      </c>
      <c r="I46" s="101">
        <v>1.7</v>
      </c>
      <c r="J46" s="99" t="s">
        <v>599</v>
      </c>
      <c r="K46" s="99"/>
      <c r="L46" s="99"/>
      <c r="M46" s="101">
        <v>1</v>
      </c>
      <c r="N46" s="99"/>
      <c r="O46" s="99"/>
      <c r="P46" s="99">
        <v>1</v>
      </c>
      <c r="Q46" s="99"/>
      <c r="R46" s="99"/>
      <c r="S46" s="99">
        <v>1</v>
      </c>
      <c r="T46" s="99"/>
      <c r="U46" s="99"/>
      <c r="V46" s="99">
        <v>16</v>
      </c>
      <c r="W46" s="99">
        <v>0</v>
      </c>
      <c r="X46" s="102"/>
      <c r="Y46" s="96"/>
      <c r="Z46" s="96"/>
      <c r="AA46" s="96">
        <v>1</v>
      </c>
      <c r="AB46" s="97">
        <f t="shared" si="0"/>
        <v>1.7</v>
      </c>
      <c r="AC46" s="96"/>
    </row>
    <row r="47" spans="1:29" s="98" customFormat="1" ht="27.6" customHeight="1">
      <c r="A47" s="99">
        <v>37</v>
      </c>
      <c r="B47" s="100" t="s">
        <v>24</v>
      </c>
      <c r="C47" s="99" t="s">
        <v>465</v>
      </c>
      <c r="D47" s="99" t="s">
        <v>602</v>
      </c>
      <c r="E47" s="99">
        <v>0.4</v>
      </c>
      <c r="F47" s="99" t="s">
        <v>603</v>
      </c>
      <c r="G47" s="99" t="s">
        <v>604</v>
      </c>
      <c r="H47" s="99" t="s">
        <v>469</v>
      </c>
      <c r="I47" s="101">
        <v>1.6</v>
      </c>
      <c r="J47" s="99" t="s">
        <v>599</v>
      </c>
      <c r="K47" s="99">
        <v>0</v>
      </c>
      <c r="L47" s="99">
        <v>0</v>
      </c>
      <c r="M47" s="101">
        <v>1</v>
      </c>
      <c r="N47" s="99"/>
      <c r="O47" s="99"/>
      <c r="P47" s="99">
        <v>1</v>
      </c>
      <c r="Q47" s="99"/>
      <c r="R47" s="99"/>
      <c r="S47" s="99">
        <v>1</v>
      </c>
      <c r="T47" s="99"/>
      <c r="U47" s="99"/>
      <c r="V47" s="99">
        <v>16</v>
      </c>
      <c r="W47" s="99">
        <v>0</v>
      </c>
      <c r="X47" s="102"/>
      <c r="Y47" s="96"/>
      <c r="Z47" s="96"/>
      <c r="AA47" s="96">
        <v>1</v>
      </c>
      <c r="AB47" s="97">
        <f t="shared" si="0"/>
        <v>1.6</v>
      </c>
      <c r="AC47" s="96"/>
    </row>
    <row r="48" spans="1:29" s="98" customFormat="1" ht="29.4" customHeight="1">
      <c r="A48" s="99">
        <v>38</v>
      </c>
      <c r="B48" s="100" t="s">
        <v>24</v>
      </c>
      <c r="C48" s="99" t="s">
        <v>465</v>
      </c>
      <c r="D48" s="99" t="s">
        <v>605</v>
      </c>
      <c r="E48" s="99">
        <v>0.4</v>
      </c>
      <c r="F48" s="99" t="s">
        <v>606</v>
      </c>
      <c r="G48" s="99" t="s">
        <v>607</v>
      </c>
      <c r="H48" s="99" t="s">
        <v>469</v>
      </c>
      <c r="I48" s="101">
        <v>0.87</v>
      </c>
      <c r="J48" s="99" t="s">
        <v>608</v>
      </c>
      <c r="K48" s="99">
        <v>0</v>
      </c>
      <c r="L48" s="99">
        <v>0</v>
      </c>
      <c r="M48" s="101">
        <v>16</v>
      </c>
      <c r="N48" s="99"/>
      <c r="O48" s="99"/>
      <c r="P48" s="99">
        <v>16</v>
      </c>
      <c r="Q48" s="99"/>
      <c r="R48" s="99"/>
      <c r="S48" s="99">
        <v>2</v>
      </c>
      <c r="T48" s="99">
        <v>14</v>
      </c>
      <c r="U48" s="99"/>
      <c r="V48" s="99">
        <v>25</v>
      </c>
      <c r="W48" s="99">
        <v>0</v>
      </c>
      <c r="X48" s="102"/>
      <c r="Y48" s="96"/>
      <c r="Z48" s="96"/>
      <c r="AA48" s="96">
        <v>1</v>
      </c>
      <c r="AB48" s="97">
        <f t="shared" si="0"/>
        <v>13.92</v>
      </c>
      <c r="AC48" s="96"/>
    </row>
    <row r="49" spans="1:29" s="98" customFormat="1" ht="28.2" customHeight="1">
      <c r="A49" s="99">
        <v>39</v>
      </c>
      <c r="B49" s="100" t="s">
        <v>24</v>
      </c>
      <c r="C49" s="99" t="s">
        <v>465</v>
      </c>
      <c r="D49" s="99" t="s">
        <v>579</v>
      </c>
      <c r="E49" s="99">
        <v>10</v>
      </c>
      <c r="F49" s="99" t="s">
        <v>609</v>
      </c>
      <c r="G49" s="99" t="s">
        <v>610</v>
      </c>
      <c r="H49" s="99" t="s">
        <v>469</v>
      </c>
      <c r="I49" s="101">
        <v>4.13</v>
      </c>
      <c r="J49" s="99" t="s">
        <v>611</v>
      </c>
      <c r="K49" s="99"/>
      <c r="L49" s="99"/>
      <c r="M49" s="101">
        <v>27</v>
      </c>
      <c r="N49" s="99"/>
      <c r="O49" s="99"/>
      <c r="P49" s="99">
        <v>27</v>
      </c>
      <c r="Q49" s="99"/>
      <c r="R49" s="99"/>
      <c r="S49" s="99">
        <v>3</v>
      </c>
      <c r="T49" s="99">
        <v>24</v>
      </c>
      <c r="U49" s="99"/>
      <c r="V49" s="99">
        <v>41</v>
      </c>
      <c r="W49" s="99">
        <v>0</v>
      </c>
      <c r="X49" s="102"/>
      <c r="Y49" s="96"/>
      <c r="Z49" s="96"/>
      <c r="AA49" s="96">
        <v>1</v>
      </c>
      <c r="AB49" s="97">
        <f t="shared" si="0"/>
        <v>111.50999999999999</v>
      </c>
      <c r="AC49" s="96"/>
    </row>
    <row r="50" spans="1:29" s="98" customFormat="1" ht="28.2" customHeight="1">
      <c r="A50" s="99">
        <v>40</v>
      </c>
      <c r="B50" s="100" t="s">
        <v>24</v>
      </c>
      <c r="C50" s="99" t="s">
        <v>612</v>
      </c>
      <c r="D50" s="99" t="s">
        <v>613</v>
      </c>
      <c r="E50" s="99">
        <v>10</v>
      </c>
      <c r="F50" s="99" t="s">
        <v>614</v>
      </c>
      <c r="G50" s="99" t="s">
        <v>615</v>
      </c>
      <c r="H50" s="99" t="s">
        <v>469</v>
      </c>
      <c r="I50" s="101">
        <v>1.58</v>
      </c>
      <c r="J50" s="99" t="s">
        <v>616</v>
      </c>
      <c r="K50" s="99">
        <v>0</v>
      </c>
      <c r="L50" s="99">
        <v>0</v>
      </c>
      <c r="M50" s="101">
        <v>58</v>
      </c>
      <c r="N50" s="99"/>
      <c r="O50" s="99"/>
      <c r="P50" s="99">
        <v>58</v>
      </c>
      <c r="Q50" s="99"/>
      <c r="R50" s="99"/>
      <c r="S50" s="99"/>
      <c r="T50" s="99">
        <v>58</v>
      </c>
      <c r="U50" s="99"/>
      <c r="V50" s="99">
        <v>6.45</v>
      </c>
      <c r="W50" s="99">
        <v>0</v>
      </c>
      <c r="X50" s="102"/>
      <c r="Y50" s="96"/>
      <c r="Z50" s="96"/>
      <c r="AA50" s="96">
        <v>1</v>
      </c>
      <c r="AB50" s="97">
        <f t="shared" si="0"/>
        <v>91.64</v>
      </c>
      <c r="AC50" s="96"/>
    </row>
    <row r="51" spans="1:29" s="98" customFormat="1" ht="37.200000000000003" customHeight="1">
      <c r="A51" s="99">
        <v>41</v>
      </c>
      <c r="B51" s="100" t="s">
        <v>24</v>
      </c>
      <c r="C51" s="99" t="s">
        <v>612</v>
      </c>
      <c r="D51" s="99" t="s">
        <v>617</v>
      </c>
      <c r="E51" s="99">
        <v>10</v>
      </c>
      <c r="F51" s="99" t="s">
        <v>618</v>
      </c>
      <c r="G51" s="99" t="s">
        <v>619</v>
      </c>
      <c r="H51" s="99" t="s">
        <v>620</v>
      </c>
      <c r="I51" s="101">
        <v>7.9</v>
      </c>
      <c r="J51" s="99" t="s">
        <v>621</v>
      </c>
      <c r="K51" s="99">
        <v>0</v>
      </c>
      <c r="L51" s="99">
        <v>0</v>
      </c>
      <c r="M51" s="101">
        <v>26</v>
      </c>
      <c r="N51" s="99">
        <v>0</v>
      </c>
      <c r="O51" s="99">
        <v>0</v>
      </c>
      <c r="P51" s="99">
        <v>26</v>
      </c>
      <c r="Q51" s="99">
        <v>0</v>
      </c>
      <c r="R51" s="99">
        <v>0</v>
      </c>
      <c r="S51" s="99">
        <v>1</v>
      </c>
      <c r="T51" s="99">
        <v>25</v>
      </c>
      <c r="U51" s="99"/>
      <c r="V51" s="99">
        <v>105</v>
      </c>
      <c r="W51" s="99">
        <v>0</v>
      </c>
      <c r="X51" s="102" t="s">
        <v>622</v>
      </c>
      <c r="Y51" s="96" t="s">
        <v>623</v>
      </c>
      <c r="Z51" s="96">
        <v>4.1399999999999997</v>
      </c>
      <c r="AA51" s="96">
        <v>1</v>
      </c>
      <c r="AB51" s="97">
        <f t="shared" si="0"/>
        <v>205.4</v>
      </c>
      <c r="AC51" s="96"/>
    </row>
    <row r="52" spans="1:29" s="98" customFormat="1" ht="45.6" customHeight="1">
      <c r="A52" s="99">
        <v>44</v>
      </c>
      <c r="B52" s="100" t="s">
        <v>24</v>
      </c>
      <c r="C52" s="99" t="s">
        <v>465</v>
      </c>
      <c r="D52" s="99" t="s">
        <v>575</v>
      </c>
      <c r="E52" s="99">
        <v>10</v>
      </c>
      <c r="F52" s="99" t="s">
        <v>624</v>
      </c>
      <c r="G52" s="99" t="s">
        <v>625</v>
      </c>
      <c r="H52" s="99" t="s">
        <v>469</v>
      </c>
      <c r="I52" s="101">
        <v>5.45</v>
      </c>
      <c r="J52" s="99" t="s">
        <v>626</v>
      </c>
      <c r="K52" s="99">
        <v>0</v>
      </c>
      <c r="L52" s="99">
        <v>0</v>
      </c>
      <c r="M52" s="101">
        <v>142</v>
      </c>
      <c r="N52" s="99">
        <v>0</v>
      </c>
      <c r="O52" s="99">
        <v>0</v>
      </c>
      <c r="P52" s="99">
        <v>142</v>
      </c>
      <c r="Q52" s="99">
        <v>0</v>
      </c>
      <c r="R52" s="99">
        <v>0</v>
      </c>
      <c r="S52" s="99">
        <v>1</v>
      </c>
      <c r="T52" s="99">
        <v>141</v>
      </c>
      <c r="U52" s="99"/>
      <c r="V52" s="99">
        <v>28.86</v>
      </c>
      <c r="W52" s="99">
        <v>0</v>
      </c>
      <c r="X52" s="102"/>
      <c r="Y52" s="96"/>
      <c r="Z52" s="96"/>
      <c r="AA52" s="96">
        <v>1</v>
      </c>
      <c r="AB52" s="97">
        <f t="shared" si="0"/>
        <v>773.9</v>
      </c>
      <c r="AC52" s="96"/>
    </row>
    <row r="53" spans="1:29" s="98" customFormat="1" ht="50.4" customHeight="1">
      <c r="A53" s="99">
        <v>45</v>
      </c>
      <c r="B53" s="100" t="s">
        <v>24</v>
      </c>
      <c r="C53" s="99" t="s">
        <v>612</v>
      </c>
      <c r="D53" s="99" t="s">
        <v>579</v>
      </c>
      <c r="E53" s="99">
        <v>10</v>
      </c>
      <c r="F53" s="99" t="s">
        <v>627</v>
      </c>
      <c r="G53" s="99" t="s">
        <v>628</v>
      </c>
      <c r="H53" s="99" t="s">
        <v>469</v>
      </c>
      <c r="I53" s="101">
        <v>3.13</v>
      </c>
      <c r="J53" s="99" t="s">
        <v>629</v>
      </c>
      <c r="K53" s="99">
        <v>0</v>
      </c>
      <c r="L53" s="99">
        <v>0</v>
      </c>
      <c r="M53" s="101">
        <v>46</v>
      </c>
      <c r="N53" s="99">
        <v>0</v>
      </c>
      <c r="O53" s="99">
        <v>0</v>
      </c>
      <c r="P53" s="99">
        <v>46</v>
      </c>
      <c r="Q53" s="99">
        <v>0</v>
      </c>
      <c r="R53" s="99">
        <v>0</v>
      </c>
      <c r="S53" s="99">
        <v>3</v>
      </c>
      <c r="T53" s="99">
        <v>43</v>
      </c>
      <c r="U53" s="99"/>
      <c r="V53" s="99">
        <v>41</v>
      </c>
      <c r="W53" s="99">
        <v>0</v>
      </c>
      <c r="X53" s="102"/>
      <c r="Y53" s="96"/>
      <c r="Z53" s="96"/>
      <c r="AA53" s="96">
        <v>1</v>
      </c>
      <c r="AB53" s="97">
        <f t="shared" si="0"/>
        <v>143.97999999999999</v>
      </c>
      <c r="AC53" s="96"/>
    </row>
    <row r="54" spans="1:29" s="98" customFormat="1" ht="28.8" customHeight="1">
      <c r="A54" s="99">
        <v>46</v>
      </c>
      <c r="B54" s="100" t="s">
        <v>24</v>
      </c>
      <c r="C54" s="99" t="s">
        <v>465</v>
      </c>
      <c r="D54" s="99" t="s">
        <v>630</v>
      </c>
      <c r="E54" s="99">
        <v>0.4</v>
      </c>
      <c r="F54" s="99" t="s">
        <v>631</v>
      </c>
      <c r="G54" s="99" t="s">
        <v>632</v>
      </c>
      <c r="H54" s="99" t="s">
        <v>469</v>
      </c>
      <c r="I54" s="101">
        <v>7.4</v>
      </c>
      <c r="J54" s="99" t="s">
        <v>633</v>
      </c>
      <c r="K54" s="99">
        <v>0</v>
      </c>
      <c r="L54" s="99">
        <v>0</v>
      </c>
      <c r="M54" s="101">
        <v>71</v>
      </c>
      <c r="N54" s="99">
        <v>0</v>
      </c>
      <c r="O54" s="99">
        <v>0</v>
      </c>
      <c r="P54" s="99">
        <v>71</v>
      </c>
      <c r="Q54" s="99">
        <v>0</v>
      </c>
      <c r="R54" s="99">
        <v>0</v>
      </c>
      <c r="S54" s="99">
        <v>0</v>
      </c>
      <c r="T54" s="99">
        <v>71</v>
      </c>
      <c r="U54" s="99"/>
      <c r="V54" s="99">
        <v>4.6399999999999997</v>
      </c>
      <c r="W54" s="99">
        <v>0</v>
      </c>
      <c r="X54" s="102"/>
      <c r="Y54" s="96"/>
      <c r="Z54" s="96"/>
      <c r="AA54" s="96">
        <v>1</v>
      </c>
      <c r="AB54" s="97">
        <f t="shared" si="0"/>
        <v>525.4</v>
      </c>
      <c r="AC54" s="96"/>
    </row>
    <row r="55" spans="1:29" s="98" customFormat="1" ht="25.2" customHeight="1">
      <c r="A55" s="99">
        <v>47</v>
      </c>
      <c r="B55" s="100" t="s">
        <v>24</v>
      </c>
      <c r="C55" s="99" t="s">
        <v>465</v>
      </c>
      <c r="D55" s="99" t="s">
        <v>630</v>
      </c>
      <c r="E55" s="99">
        <v>0.4</v>
      </c>
      <c r="F55" s="99" t="s">
        <v>634</v>
      </c>
      <c r="G55" s="99" t="s">
        <v>635</v>
      </c>
      <c r="H55" s="99" t="s">
        <v>469</v>
      </c>
      <c r="I55" s="101">
        <v>5.93</v>
      </c>
      <c r="J55" s="99" t="s">
        <v>633</v>
      </c>
      <c r="K55" s="99">
        <v>0</v>
      </c>
      <c r="L55" s="99">
        <v>0</v>
      </c>
      <c r="M55" s="101">
        <v>71</v>
      </c>
      <c r="N55" s="99">
        <v>0</v>
      </c>
      <c r="O55" s="99">
        <v>0</v>
      </c>
      <c r="P55" s="99">
        <v>71</v>
      </c>
      <c r="Q55" s="99">
        <v>0</v>
      </c>
      <c r="R55" s="99">
        <v>0</v>
      </c>
      <c r="S55" s="99">
        <v>0</v>
      </c>
      <c r="T55" s="99">
        <v>71</v>
      </c>
      <c r="U55" s="99"/>
      <c r="V55" s="99">
        <v>4.6399999999999997</v>
      </c>
      <c r="W55" s="99">
        <v>0</v>
      </c>
      <c r="X55" s="102"/>
      <c r="Y55" s="96"/>
      <c r="Z55" s="96"/>
      <c r="AA55" s="96">
        <v>1</v>
      </c>
      <c r="AB55" s="97">
        <f t="shared" si="0"/>
        <v>421.03</v>
      </c>
      <c r="AC55" s="96"/>
    </row>
    <row r="56" spans="1:29" s="98" customFormat="1" ht="27" customHeight="1">
      <c r="A56" s="99">
        <v>48</v>
      </c>
      <c r="B56" s="100" t="s">
        <v>24</v>
      </c>
      <c r="C56" s="99" t="s">
        <v>465</v>
      </c>
      <c r="D56" s="99" t="s">
        <v>630</v>
      </c>
      <c r="E56" s="99">
        <v>0.4</v>
      </c>
      <c r="F56" s="99" t="s">
        <v>636</v>
      </c>
      <c r="G56" s="99" t="s">
        <v>637</v>
      </c>
      <c r="H56" s="99" t="s">
        <v>469</v>
      </c>
      <c r="I56" s="101">
        <v>2.88</v>
      </c>
      <c r="J56" s="99" t="s">
        <v>633</v>
      </c>
      <c r="K56" s="99">
        <v>0</v>
      </c>
      <c r="L56" s="99">
        <v>0</v>
      </c>
      <c r="M56" s="101">
        <v>71</v>
      </c>
      <c r="N56" s="99">
        <v>0</v>
      </c>
      <c r="O56" s="99">
        <v>0</v>
      </c>
      <c r="P56" s="99">
        <v>71</v>
      </c>
      <c r="Q56" s="99">
        <v>0</v>
      </c>
      <c r="R56" s="99">
        <v>0</v>
      </c>
      <c r="S56" s="99">
        <v>0</v>
      </c>
      <c r="T56" s="99">
        <v>71</v>
      </c>
      <c r="U56" s="99"/>
      <c r="V56" s="99">
        <v>4.6399999999999997</v>
      </c>
      <c r="W56" s="99">
        <v>0</v>
      </c>
      <c r="X56" s="102"/>
      <c r="Y56" s="96"/>
      <c r="Z56" s="96"/>
      <c r="AA56" s="96">
        <v>1</v>
      </c>
      <c r="AB56" s="97">
        <f t="shared" si="0"/>
        <v>204.48</v>
      </c>
      <c r="AC56" s="96"/>
    </row>
    <row r="57" spans="1:29" s="98" customFormat="1" ht="25.2" customHeight="1">
      <c r="A57" s="99">
        <v>49</v>
      </c>
      <c r="B57" s="100" t="s">
        <v>24</v>
      </c>
      <c r="C57" s="99" t="s">
        <v>465</v>
      </c>
      <c r="D57" s="99" t="s">
        <v>638</v>
      </c>
      <c r="E57" s="99">
        <v>10</v>
      </c>
      <c r="F57" s="99" t="s">
        <v>639</v>
      </c>
      <c r="G57" s="99" t="s">
        <v>640</v>
      </c>
      <c r="H57" s="99" t="s">
        <v>469</v>
      </c>
      <c r="I57" s="101">
        <v>2.68</v>
      </c>
      <c r="J57" s="99" t="s">
        <v>641</v>
      </c>
      <c r="K57" s="99">
        <v>0</v>
      </c>
      <c r="L57" s="99">
        <v>0</v>
      </c>
      <c r="M57" s="101">
        <v>6</v>
      </c>
      <c r="N57" s="99">
        <v>0</v>
      </c>
      <c r="O57" s="99">
        <v>0</v>
      </c>
      <c r="P57" s="99">
        <v>2</v>
      </c>
      <c r="Q57" s="99">
        <v>0</v>
      </c>
      <c r="R57" s="99">
        <v>0</v>
      </c>
      <c r="S57" s="99">
        <v>0</v>
      </c>
      <c r="T57" s="99">
        <v>2</v>
      </c>
      <c r="U57" s="99">
        <v>4</v>
      </c>
      <c r="V57" s="99">
        <v>57.2</v>
      </c>
      <c r="W57" s="99">
        <v>0</v>
      </c>
      <c r="X57" s="102"/>
      <c r="Y57" s="96"/>
      <c r="Z57" s="96"/>
      <c r="AA57" s="96">
        <v>1</v>
      </c>
      <c r="AB57" s="97">
        <f t="shared" si="0"/>
        <v>16.080000000000002</v>
      </c>
      <c r="AC57" s="96"/>
    </row>
    <row r="58" spans="1:29" s="98" customFormat="1" ht="40.799999999999997">
      <c r="A58" s="99">
        <v>42</v>
      </c>
      <c r="B58" s="100" t="s">
        <v>24</v>
      </c>
      <c r="C58" s="99" t="s">
        <v>465</v>
      </c>
      <c r="D58" s="99" t="s">
        <v>642</v>
      </c>
      <c r="E58" s="99">
        <v>10</v>
      </c>
      <c r="F58" s="99" t="s">
        <v>643</v>
      </c>
      <c r="G58" s="99" t="s">
        <v>644</v>
      </c>
      <c r="H58" s="99" t="s">
        <v>493</v>
      </c>
      <c r="I58" s="101">
        <v>1.1299999999999999</v>
      </c>
      <c r="J58" s="99" t="s">
        <v>645</v>
      </c>
      <c r="K58" s="99">
        <v>4</v>
      </c>
      <c r="L58" s="99">
        <v>0</v>
      </c>
      <c r="M58" s="101">
        <v>4</v>
      </c>
      <c r="N58" s="99"/>
      <c r="O58" s="99">
        <v>4</v>
      </c>
      <c r="P58" s="99"/>
      <c r="Q58" s="99"/>
      <c r="R58" s="99"/>
      <c r="S58" s="99">
        <v>4</v>
      </c>
      <c r="T58" s="99"/>
      <c r="U58" s="99"/>
      <c r="V58" s="99">
        <v>126</v>
      </c>
      <c r="W58" s="99">
        <v>0</v>
      </c>
      <c r="X58" s="102"/>
      <c r="Y58" s="96"/>
      <c r="Z58" s="96"/>
      <c r="AA58" s="96">
        <v>1</v>
      </c>
      <c r="AB58" s="97">
        <f t="shared" si="0"/>
        <v>4.5199999999999996</v>
      </c>
      <c r="AC58" s="96"/>
    </row>
    <row r="59" spans="1:29" s="98" customFormat="1" ht="29.4" customHeight="1">
      <c r="A59" s="99">
        <v>43</v>
      </c>
      <c r="B59" s="100" t="s">
        <v>24</v>
      </c>
      <c r="C59" s="99" t="s">
        <v>465</v>
      </c>
      <c r="D59" s="99" t="s">
        <v>642</v>
      </c>
      <c r="E59" s="99">
        <v>10</v>
      </c>
      <c r="F59" s="99" t="s">
        <v>643</v>
      </c>
      <c r="G59" s="99" t="s">
        <v>646</v>
      </c>
      <c r="H59" s="99" t="s">
        <v>493</v>
      </c>
      <c r="I59" s="101">
        <v>7.17</v>
      </c>
      <c r="J59" s="99" t="s">
        <v>647</v>
      </c>
      <c r="K59" s="99">
        <v>0</v>
      </c>
      <c r="L59" s="99">
        <v>0</v>
      </c>
      <c r="M59" s="101">
        <v>35</v>
      </c>
      <c r="N59" s="99"/>
      <c r="O59" s="99"/>
      <c r="P59" s="99">
        <v>35</v>
      </c>
      <c r="Q59" s="99">
        <v>0</v>
      </c>
      <c r="R59" s="99">
        <v>0</v>
      </c>
      <c r="S59" s="99">
        <v>1</v>
      </c>
      <c r="T59" s="99">
        <v>34</v>
      </c>
      <c r="U59" s="99"/>
      <c r="V59" s="99">
        <v>63</v>
      </c>
      <c r="W59" s="99">
        <v>0</v>
      </c>
      <c r="X59" s="102"/>
      <c r="Y59" s="96"/>
      <c r="Z59" s="96"/>
      <c r="AA59" s="96">
        <v>1</v>
      </c>
      <c r="AB59" s="97">
        <f t="shared" si="0"/>
        <v>250.95</v>
      </c>
      <c r="AC59" s="96"/>
    </row>
    <row r="60" spans="1:29" s="98" customFormat="1" ht="42" customHeight="1">
      <c r="A60" s="99">
        <v>50</v>
      </c>
      <c r="B60" s="100" t="s">
        <v>24</v>
      </c>
      <c r="C60" s="99" t="s">
        <v>465</v>
      </c>
      <c r="D60" s="99" t="s">
        <v>648</v>
      </c>
      <c r="E60" s="99">
        <v>0.4</v>
      </c>
      <c r="F60" s="99" t="s">
        <v>649</v>
      </c>
      <c r="G60" s="99" t="s">
        <v>650</v>
      </c>
      <c r="H60" s="99" t="s">
        <v>469</v>
      </c>
      <c r="I60" s="101">
        <v>1.33</v>
      </c>
      <c r="J60" s="99" t="s">
        <v>651</v>
      </c>
      <c r="K60" s="99">
        <v>0</v>
      </c>
      <c r="L60" s="99">
        <v>0</v>
      </c>
      <c r="M60" s="101">
        <v>3</v>
      </c>
      <c r="N60" s="99"/>
      <c r="O60" s="99"/>
      <c r="P60" s="99">
        <v>3</v>
      </c>
      <c r="Q60" s="99">
        <v>0</v>
      </c>
      <c r="R60" s="99">
        <v>0</v>
      </c>
      <c r="S60" s="99">
        <v>1</v>
      </c>
      <c r="T60" s="99">
        <v>2</v>
      </c>
      <c r="U60" s="99"/>
      <c r="V60" s="99">
        <v>63</v>
      </c>
      <c r="W60" s="99">
        <v>0</v>
      </c>
      <c r="X60" s="102"/>
      <c r="Y60" s="96"/>
      <c r="Z60" s="96"/>
      <c r="AA60" s="96">
        <v>1</v>
      </c>
      <c r="AB60" s="97">
        <f t="shared" si="0"/>
        <v>3.99</v>
      </c>
      <c r="AC60" s="96"/>
    </row>
    <row r="61" spans="1:29" s="98" customFormat="1" ht="12">
      <c r="H61" s="104" t="s">
        <v>652</v>
      </c>
      <c r="I61" s="105">
        <f>SUM(I11:I60)</f>
        <v>126.14000000000001</v>
      </c>
      <c r="M61" s="104">
        <f>SUM(M11:M60)</f>
        <v>1706</v>
      </c>
      <c r="AB61" s="105">
        <f>SUM(AB11:AB60)</f>
        <v>5127.869999999999</v>
      </c>
    </row>
    <row r="62" spans="1:29" s="80" customFormat="1" ht="12">
      <c r="H62" s="106" t="s">
        <v>469</v>
      </c>
      <c r="I62" s="106">
        <v>103.38</v>
      </c>
      <c r="L62" s="106" t="s">
        <v>469</v>
      </c>
      <c r="M62" s="106">
        <v>1481</v>
      </c>
      <c r="AA62" s="106" t="s">
        <v>469</v>
      </c>
      <c r="AB62" s="106">
        <v>4423.46</v>
      </c>
    </row>
    <row r="63" spans="1:29" s="80" customFormat="1" ht="12" hidden="1">
      <c r="H63" s="80" t="s">
        <v>493</v>
      </c>
      <c r="I63" s="80">
        <v>14.86</v>
      </c>
      <c r="L63" s="80" t="s">
        <v>493</v>
      </c>
      <c r="M63" s="80">
        <v>199</v>
      </c>
      <c r="AA63" s="80" t="s">
        <v>493</v>
      </c>
      <c r="AB63" s="80">
        <v>499.01</v>
      </c>
    </row>
    <row r="64" spans="1:29" s="80" customFormat="1" ht="12" hidden="1">
      <c r="H64" s="80" t="s">
        <v>620</v>
      </c>
      <c r="I64" s="80">
        <v>7.9</v>
      </c>
      <c r="L64" s="80" t="s">
        <v>620</v>
      </c>
      <c r="M64" s="80">
        <v>26</v>
      </c>
      <c r="AA64" s="80" t="s">
        <v>620</v>
      </c>
      <c r="AB64" s="80">
        <v>205.4</v>
      </c>
    </row>
    <row r="65" spans="2:28" s="80" customFormat="1" ht="12">
      <c r="H65" s="106" t="s">
        <v>653</v>
      </c>
      <c r="I65" s="106">
        <f>SUM(I63:I64)</f>
        <v>22.759999999999998</v>
      </c>
      <c r="L65" s="106" t="s">
        <v>653</v>
      </c>
      <c r="M65" s="106">
        <f>SUM(M63:M64)</f>
        <v>225</v>
      </c>
      <c r="AA65" s="106" t="s">
        <v>653</v>
      </c>
      <c r="AB65" s="106">
        <f>SUM(AB63:AB64)</f>
        <v>704.41</v>
      </c>
    </row>
    <row r="66" spans="2:28" s="98" customFormat="1" ht="12"/>
    <row r="67" spans="2:28" s="108" customFormat="1">
      <c r="B67" s="107"/>
    </row>
    <row r="68" spans="2:28" s="108" customFormat="1">
      <c r="B68" s="107"/>
      <c r="D68" s="84" t="s">
        <v>149</v>
      </c>
      <c r="J68" s="84" t="s">
        <v>150</v>
      </c>
    </row>
    <row r="69" spans="2:28" s="108" customFormat="1">
      <c r="B69" s="107"/>
    </row>
    <row r="70" spans="2:28" s="108" customFormat="1">
      <c r="B70" s="107"/>
    </row>
    <row r="71" spans="2:28" s="108" customFormat="1">
      <c r="B71" s="107"/>
    </row>
    <row r="72" spans="2:28" s="108" customFormat="1">
      <c r="B72" s="107"/>
    </row>
    <row r="73" spans="2:28" s="108" customFormat="1">
      <c r="B73" s="107"/>
    </row>
    <row r="74" spans="2:28" s="108" customFormat="1">
      <c r="B74" s="107"/>
    </row>
    <row r="75" spans="2:28" s="108" customFormat="1">
      <c r="B75" s="107"/>
    </row>
    <row r="76" spans="2:28" s="108" customFormat="1">
      <c r="B76" s="107"/>
    </row>
    <row r="77" spans="2:28" s="108" customFormat="1">
      <c r="B77" s="107"/>
    </row>
    <row r="78" spans="2:28" s="108" customFormat="1">
      <c r="B78" s="107"/>
    </row>
    <row r="79" spans="2:28" s="108" customFormat="1">
      <c r="B79" s="107"/>
    </row>
    <row r="80" spans="2:28" s="108" customFormat="1">
      <c r="B80" s="107"/>
    </row>
    <row r="81" spans="2:2" s="108" customFormat="1">
      <c r="B81" s="107"/>
    </row>
    <row r="82" spans="2:2" s="108" customFormat="1">
      <c r="B82" s="107"/>
    </row>
    <row r="83" spans="2:2" s="108" customFormat="1">
      <c r="B83" s="107"/>
    </row>
    <row r="84" spans="2:2" s="108" customFormat="1">
      <c r="B84" s="107"/>
    </row>
    <row r="85" spans="2:2" s="108" customFormat="1">
      <c r="B85" s="107"/>
    </row>
    <row r="86" spans="2:2" s="108" customFormat="1">
      <c r="B86" s="107"/>
    </row>
    <row r="87" spans="2:2" s="108" customFormat="1">
      <c r="B87" s="107"/>
    </row>
    <row r="88" spans="2:2" s="108" customFormat="1">
      <c r="B88" s="107"/>
    </row>
    <row r="89" spans="2:2" s="108" customFormat="1">
      <c r="B89" s="107"/>
    </row>
    <row r="90" spans="2:2" s="108" customFormat="1">
      <c r="B90" s="107"/>
    </row>
    <row r="91" spans="2:2" s="108" customFormat="1">
      <c r="B91" s="107"/>
    </row>
    <row r="92" spans="2:2" s="108" customFormat="1">
      <c r="B92" s="107"/>
    </row>
    <row r="93" spans="2:2" s="108" customFormat="1">
      <c r="B93" s="107"/>
    </row>
    <row r="94" spans="2:2" s="108" customFormat="1">
      <c r="B94" s="107"/>
    </row>
    <row r="95" spans="2:2" s="108" customFormat="1">
      <c r="B95" s="107"/>
    </row>
    <row r="96" spans="2:2" s="108" customFormat="1">
      <c r="B96" s="107"/>
    </row>
    <row r="97" spans="2:2" s="108" customFormat="1">
      <c r="B97" s="107"/>
    </row>
    <row r="98" spans="2:2" s="108" customFormat="1">
      <c r="B98" s="107"/>
    </row>
    <row r="99" spans="2:2" s="108" customFormat="1">
      <c r="B99" s="107"/>
    </row>
    <row r="100" spans="2:2" s="108" customFormat="1">
      <c r="B100" s="107"/>
    </row>
    <row r="101" spans="2:2" s="108" customFormat="1">
      <c r="B101" s="107"/>
    </row>
    <row r="102" spans="2:2" s="108" customFormat="1">
      <c r="B102" s="107"/>
    </row>
    <row r="103" spans="2:2" s="108" customFormat="1">
      <c r="B103" s="107"/>
    </row>
    <row r="104" spans="2:2" s="108" customFormat="1">
      <c r="B104" s="107"/>
    </row>
    <row r="105" spans="2:2" s="108" customFormat="1">
      <c r="B105" s="107"/>
    </row>
    <row r="106" spans="2:2" s="108" customFormat="1">
      <c r="B106" s="107"/>
    </row>
    <row r="107" spans="2:2" s="108" customFormat="1">
      <c r="B107" s="107"/>
    </row>
    <row r="108" spans="2:2" s="108" customFormat="1">
      <c r="B108" s="107"/>
    </row>
    <row r="109" spans="2:2" s="108" customFormat="1">
      <c r="B109" s="107"/>
    </row>
    <row r="110" spans="2:2" s="108" customFormat="1">
      <c r="B110" s="107"/>
    </row>
    <row r="111" spans="2:2" s="108" customFormat="1">
      <c r="B111" s="107"/>
    </row>
    <row r="112" spans="2:2" s="108" customFormat="1">
      <c r="B112" s="107"/>
    </row>
    <row r="113" spans="2:2" s="108" customFormat="1">
      <c r="B113" s="107"/>
    </row>
    <row r="114" spans="2:2" s="108" customFormat="1">
      <c r="B114" s="107"/>
    </row>
    <row r="115" spans="2:2" s="108" customFormat="1">
      <c r="B115" s="107"/>
    </row>
    <row r="116" spans="2:2" s="108" customFormat="1">
      <c r="B116" s="107"/>
    </row>
    <row r="117" spans="2:2" s="108" customFormat="1">
      <c r="B117" s="107"/>
    </row>
    <row r="118" spans="2:2" s="108" customFormat="1">
      <c r="B118" s="107"/>
    </row>
    <row r="119" spans="2:2" s="108" customFormat="1">
      <c r="B119" s="107"/>
    </row>
    <row r="120" spans="2:2" s="108" customFormat="1">
      <c r="B120" s="107"/>
    </row>
    <row r="121" spans="2:2" s="108" customFormat="1">
      <c r="B121" s="107"/>
    </row>
    <row r="122" spans="2:2" s="108" customFormat="1">
      <c r="B122" s="107"/>
    </row>
    <row r="123" spans="2:2" s="108" customFormat="1">
      <c r="B123" s="107"/>
    </row>
    <row r="124" spans="2:2" s="108" customFormat="1">
      <c r="B124" s="107"/>
    </row>
    <row r="125" spans="2:2" s="108" customFormat="1">
      <c r="B125" s="107"/>
    </row>
    <row r="126" spans="2:2" s="108" customFormat="1">
      <c r="B126" s="107"/>
    </row>
    <row r="127" spans="2:2" s="108" customFormat="1">
      <c r="B127" s="107"/>
    </row>
    <row r="128" spans="2:2" s="108" customFormat="1">
      <c r="B128" s="107"/>
    </row>
    <row r="129" spans="2:2" s="108" customFormat="1">
      <c r="B129" s="107"/>
    </row>
    <row r="130" spans="2:2" s="108" customFormat="1">
      <c r="B130" s="107"/>
    </row>
    <row r="131" spans="2:2" s="108" customFormat="1">
      <c r="B131" s="107"/>
    </row>
    <row r="132" spans="2:2" s="108" customFormat="1">
      <c r="B132" s="107"/>
    </row>
    <row r="133" spans="2:2" s="108" customFormat="1">
      <c r="B133" s="107"/>
    </row>
    <row r="134" spans="2:2" s="108" customFormat="1">
      <c r="B134" s="107"/>
    </row>
    <row r="135" spans="2:2" s="108" customFormat="1">
      <c r="B135" s="107"/>
    </row>
    <row r="136" spans="2:2" s="108" customFormat="1">
      <c r="B136" s="107"/>
    </row>
    <row r="137" spans="2:2" s="108" customFormat="1">
      <c r="B137" s="107"/>
    </row>
    <row r="138" spans="2:2" s="108" customFormat="1">
      <c r="B138" s="107"/>
    </row>
    <row r="139" spans="2:2" s="108" customFormat="1">
      <c r="B139" s="107"/>
    </row>
    <row r="140" spans="2:2" s="108" customFormat="1">
      <c r="B140" s="107"/>
    </row>
    <row r="141" spans="2:2" s="108" customFormat="1">
      <c r="B141" s="107"/>
    </row>
    <row r="142" spans="2:2" s="108" customFormat="1">
      <c r="B142" s="107"/>
    </row>
    <row r="143" spans="2:2" s="108" customFormat="1">
      <c r="B143" s="107"/>
    </row>
    <row r="144" spans="2:2" s="108" customFormat="1">
      <c r="B144" s="107"/>
    </row>
    <row r="145" spans="2:2" s="108" customFormat="1">
      <c r="B145" s="107"/>
    </row>
    <row r="146" spans="2:2" s="108" customFormat="1">
      <c r="B146" s="107"/>
    </row>
    <row r="147" spans="2:2" s="108" customFormat="1">
      <c r="B147" s="107"/>
    </row>
    <row r="148" spans="2:2" s="108" customFormat="1">
      <c r="B148" s="107"/>
    </row>
    <row r="149" spans="2:2" s="108" customFormat="1">
      <c r="B149" s="107"/>
    </row>
    <row r="150" spans="2:2" s="108" customFormat="1">
      <c r="B150" s="107"/>
    </row>
    <row r="151" spans="2:2" s="108" customFormat="1">
      <c r="B151" s="107"/>
    </row>
    <row r="152" spans="2:2" s="108" customFormat="1">
      <c r="B152" s="107"/>
    </row>
    <row r="153" spans="2:2" s="108" customFormat="1">
      <c r="B153" s="107"/>
    </row>
    <row r="154" spans="2:2" s="108" customFormat="1">
      <c r="B154" s="107"/>
    </row>
    <row r="155" spans="2:2" s="108" customFormat="1">
      <c r="B155" s="107"/>
    </row>
    <row r="156" spans="2:2" s="108" customFormat="1">
      <c r="B156" s="107"/>
    </row>
    <row r="157" spans="2:2" s="108" customFormat="1">
      <c r="B157" s="107"/>
    </row>
    <row r="158" spans="2:2" s="108" customFormat="1">
      <c r="B158" s="107"/>
    </row>
    <row r="159" spans="2:2" s="108" customFormat="1">
      <c r="B159" s="107"/>
    </row>
    <row r="160" spans="2:2" s="108" customFormat="1">
      <c r="B160" s="107"/>
    </row>
    <row r="161" spans="2:2" s="108" customFormat="1">
      <c r="B161" s="107"/>
    </row>
    <row r="162" spans="2:2" s="108" customFormat="1">
      <c r="B162" s="107"/>
    </row>
    <row r="163" spans="2:2" s="108" customFormat="1">
      <c r="B163" s="107"/>
    </row>
    <row r="164" spans="2:2" s="108" customFormat="1">
      <c r="B164" s="107"/>
    </row>
    <row r="165" spans="2:2" s="108" customFormat="1">
      <c r="B165" s="107"/>
    </row>
    <row r="166" spans="2:2" s="108" customFormat="1">
      <c r="B166" s="107"/>
    </row>
    <row r="167" spans="2:2" s="108" customFormat="1">
      <c r="B167" s="107"/>
    </row>
    <row r="168" spans="2:2" s="108" customFormat="1">
      <c r="B168" s="107"/>
    </row>
    <row r="169" spans="2:2" s="108" customFormat="1">
      <c r="B169" s="107"/>
    </row>
    <row r="170" spans="2:2" s="108" customFormat="1">
      <c r="B170" s="107"/>
    </row>
    <row r="171" spans="2:2" s="108" customFormat="1">
      <c r="B171" s="107"/>
    </row>
    <row r="172" spans="2:2" s="108" customFormat="1">
      <c r="B172" s="107"/>
    </row>
    <row r="173" spans="2:2" s="108" customFormat="1">
      <c r="B173" s="107"/>
    </row>
    <row r="174" spans="2:2" s="108" customFormat="1">
      <c r="B174" s="107"/>
    </row>
    <row r="175" spans="2:2" s="108" customFormat="1">
      <c r="B175" s="107"/>
    </row>
    <row r="176" spans="2:2" s="108" customFormat="1">
      <c r="B176" s="107"/>
    </row>
    <row r="177" spans="2:2" s="108" customFormat="1">
      <c r="B177" s="107"/>
    </row>
    <row r="178" spans="2:2" s="108" customFormat="1">
      <c r="B178" s="107"/>
    </row>
    <row r="179" spans="2:2" s="108" customFormat="1">
      <c r="B179" s="107"/>
    </row>
    <row r="180" spans="2:2" s="108" customFormat="1">
      <c r="B180" s="107"/>
    </row>
    <row r="181" spans="2:2" s="108" customFormat="1">
      <c r="B181" s="107"/>
    </row>
    <row r="182" spans="2:2" s="108" customFormat="1">
      <c r="B182" s="107"/>
    </row>
    <row r="183" spans="2:2" s="108" customFormat="1">
      <c r="B183" s="107"/>
    </row>
    <row r="184" spans="2:2" s="108" customFormat="1">
      <c r="B184" s="107"/>
    </row>
    <row r="185" spans="2:2" s="108" customFormat="1">
      <c r="B185" s="107"/>
    </row>
    <row r="186" spans="2:2" s="108" customFormat="1">
      <c r="B186" s="107"/>
    </row>
    <row r="187" spans="2:2" s="108" customFormat="1">
      <c r="B187" s="107"/>
    </row>
    <row r="188" spans="2:2" s="108" customFormat="1">
      <c r="B188" s="107"/>
    </row>
    <row r="189" spans="2:2" s="108" customFormat="1">
      <c r="B189" s="107"/>
    </row>
    <row r="190" spans="2:2" s="108" customFormat="1">
      <c r="B190" s="107"/>
    </row>
    <row r="191" spans="2:2" s="108" customFormat="1">
      <c r="B191" s="107"/>
    </row>
    <row r="192" spans="2:2" s="108" customFormat="1">
      <c r="B192" s="107"/>
    </row>
    <row r="193" spans="2:2" s="108" customFormat="1">
      <c r="B193" s="107"/>
    </row>
    <row r="194" spans="2:2" s="108" customFormat="1">
      <c r="B194" s="107"/>
    </row>
    <row r="195" spans="2:2" s="108" customFormat="1">
      <c r="B195" s="107"/>
    </row>
    <row r="196" spans="2:2" s="108" customFormat="1">
      <c r="B196" s="107"/>
    </row>
    <row r="197" spans="2:2" s="108" customFormat="1">
      <c r="B197" s="107"/>
    </row>
    <row r="198" spans="2:2" s="108" customFormat="1">
      <c r="B198" s="107"/>
    </row>
    <row r="199" spans="2:2" s="108" customFormat="1">
      <c r="B199" s="107"/>
    </row>
    <row r="200" spans="2:2" s="108" customFormat="1">
      <c r="B200" s="107"/>
    </row>
    <row r="201" spans="2:2" s="108" customFormat="1">
      <c r="B201" s="107"/>
    </row>
    <row r="202" spans="2:2" s="108" customFormat="1">
      <c r="B202" s="107"/>
    </row>
    <row r="203" spans="2:2" s="108" customFormat="1">
      <c r="B203" s="107"/>
    </row>
    <row r="204" spans="2:2" s="108" customFormat="1">
      <c r="B204" s="107"/>
    </row>
    <row r="205" spans="2:2" s="108" customFormat="1">
      <c r="B205" s="107"/>
    </row>
    <row r="206" spans="2:2" s="108" customFormat="1">
      <c r="B206" s="107"/>
    </row>
    <row r="207" spans="2:2" s="108" customFormat="1">
      <c r="B207" s="107"/>
    </row>
    <row r="208" spans="2:2" s="108" customFormat="1">
      <c r="B208" s="107"/>
    </row>
    <row r="209" spans="2:2" s="108" customFormat="1">
      <c r="B209" s="107"/>
    </row>
    <row r="210" spans="2:2" s="108" customFormat="1">
      <c r="B210" s="107"/>
    </row>
    <row r="211" spans="2:2" s="108" customFormat="1">
      <c r="B211" s="107"/>
    </row>
    <row r="212" spans="2:2" s="108" customFormat="1">
      <c r="B212" s="107"/>
    </row>
    <row r="213" spans="2:2" s="108" customFormat="1">
      <c r="B213" s="107"/>
    </row>
    <row r="214" spans="2:2" s="108" customFormat="1">
      <c r="B214" s="107"/>
    </row>
    <row r="215" spans="2:2" s="108" customFormat="1">
      <c r="B215" s="107"/>
    </row>
    <row r="216" spans="2:2" s="108" customFormat="1">
      <c r="B216" s="107"/>
    </row>
    <row r="217" spans="2:2" s="108" customFormat="1">
      <c r="B217" s="107"/>
    </row>
    <row r="218" spans="2:2" s="108" customFormat="1">
      <c r="B218" s="107"/>
    </row>
    <row r="219" spans="2:2" s="108" customFormat="1">
      <c r="B219" s="107"/>
    </row>
    <row r="220" spans="2:2" s="108" customFormat="1">
      <c r="B220" s="107"/>
    </row>
    <row r="221" spans="2:2" s="108" customFormat="1">
      <c r="B221" s="107"/>
    </row>
    <row r="222" spans="2:2" s="108" customFormat="1">
      <c r="B222" s="107"/>
    </row>
    <row r="223" spans="2:2" s="108" customFormat="1">
      <c r="B223" s="107"/>
    </row>
    <row r="224" spans="2:2" s="108" customFormat="1">
      <c r="B224" s="107"/>
    </row>
    <row r="225" spans="2:2" s="108" customFormat="1">
      <c r="B225" s="107"/>
    </row>
    <row r="226" spans="2:2" s="108" customFormat="1">
      <c r="B226" s="107"/>
    </row>
    <row r="227" spans="2:2" s="108" customFormat="1">
      <c r="B227" s="107"/>
    </row>
    <row r="228" spans="2:2" s="108" customFormat="1">
      <c r="B228" s="107"/>
    </row>
    <row r="229" spans="2:2" s="108" customFormat="1">
      <c r="B229" s="107"/>
    </row>
    <row r="230" spans="2:2" s="108" customFormat="1">
      <c r="B230" s="107"/>
    </row>
    <row r="231" spans="2:2" s="108" customFormat="1">
      <c r="B231" s="107"/>
    </row>
    <row r="232" spans="2:2" s="108" customFormat="1">
      <c r="B232" s="107"/>
    </row>
    <row r="233" spans="2:2" s="108" customFormat="1">
      <c r="B233" s="107"/>
    </row>
    <row r="234" spans="2:2" s="108" customFormat="1">
      <c r="B234" s="107"/>
    </row>
    <row r="235" spans="2:2" s="108" customFormat="1">
      <c r="B235" s="107"/>
    </row>
    <row r="236" spans="2:2" s="108" customFormat="1">
      <c r="B236" s="107"/>
    </row>
    <row r="237" spans="2:2" s="108" customFormat="1">
      <c r="B237" s="107"/>
    </row>
    <row r="238" spans="2:2" s="108" customFormat="1">
      <c r="B238" s="107"/>
    </row>
    <row r="239" spans="2:2" s="108" customFormat="1">
      <c r="B239" s="107"/>
    </row>
    <row r="240" spans="2:2" s="108" customFormat="1">
      <c r="B240" s="107"/>
    </row>
    <row r="241" spans="2:2" s="108" customFormat="1">
      <c r="B241" s="107"/>
    </row>
    <row r="242" spans="2:2" s="108" customFormat="1">
      <c r="B242" s="107"/>
    </row>
    <row r="243" spans="2:2" s="108" customFormat="1">
      <c r="B243" s="107"/>
    </row>
    <row r="244" spans="2:2" s="108" customFormat="1">
      <c r="B244" s="107"/>
    </row>
    <row r="245" spans="2:2" s="108" customFormat="1">
      <c r="B245" s="107"/>
    </row>
    <row r="246" spans="2:2" s="108" customFormat="1">
      <c r="B246" s="107"/>
    </row>
    <row r="247" spans="2:2" s="108" customFormat="1">
      <c r="B247" s="107"/>
    </row>
    <row r="248" spans="2:2" s="108" customFormat="1">
      <c r="B248" s="107"/>
    </row>
    <row r="249" spans="2:2" s="108" customFormat="1">
      <c r="B249" s="107"/>
    </row>
    <row r="250" spans="2:2" s="108" customFormat="1">
      <c r="B250" s="107"/>
    </row>
    <row r="251" spans="2:2" s="108" customFormat="1">
      <c r="B251" s="107"/>
    </row>
    <row r="252" spans="2:2" s="108" customFormat="1">
      <c r="B252" s="107"/>
    </row>
    <row r="253" spans="2:2" s="108" customFormat="1">
      <c r="B253" s="107"/>
    </row>
    <row r="254" spans="2:2" s="108" customFormat="1">
      <c r="B254" s="107"/>
    </row>
    <row r="255" spans="2:2" s="108" customFormat="1">
      <c r="B255" s="107"/>
    </row>
    <row r="256" spans="2:2" s="108" customFormat="1">
      <c r="B256" s="107"/>
    </row>
    <row r="257" spans="2:2" s="108" customFormat="1">
      <c r="B257" s="107"/>
    </row>
    <row r="258" spans="2:2" s="108" customFormat="1">
      <c r="B258" s="107"/>
    </row>
    <row r="259" spans="2:2" s="108" customFormat="1">
      <c r="B259" s="107"/>
    </row>
    <row r="260" spans="2:2" s="108" customFormat="1">
      <c r="B260" s="107"/>
    </row>
    <row r="261" spans="2:2" s="108" customFormat="1">
      <c r="B261" s="107"/>
    </row>
    <row r="262" spans="2:2" s="108" customFormat="1">
      <c r="B262" s="107"/>
    </row>
    <row r="263" spans="2:2" s="108" customFormat="1">
      <c r="B263" s="107"/>
    </row>
    <row r="264" spans="2:2" s="108" customFormat="1">
      <c r="B264" s="107"/>
    </row>
    <row r="265" spans="2:2" s="108" customFormat="1">
      <c r="B265" s="107"/>
    </row>
    <row r="266" spans="2:2" s="108" customFormat="1">
      <c r="B266" s="107"/>
    </row>
    <row r="267" spans="2:2" s="108" customFormat="1">
      <c r="B267" s="107"/>
    </row>
    <row r="268" spans="2:2" s="108" customFormat="1">
      <c r="B268" s="107"/>
    </row>
    <row r="269" spans="2:2" s="108" customFormat="1">
      <c r="B269" s="107"/>
    </row>
    <row r="270" spans="2:2" s="108" customFormat="1">
      <c r="B270" s="107"/>
    </row>
    <row r="271" spans="2:2" s="108" customFormat="1">
      <c r="B271" s="107"/>
    </row>
    <row r="272" spans="2:2" s="108" customFormat="1">
      <c r="B272" s="107"/>
    </row>
    <row r="273" spans="2:2" s="108" customFormat="1">
      <c r="B273" s="107"/>
    </row>
    <row r="274" spans="2:2" s="108" customFormat="1">
      <c r="B274" s="107"/>
    </row>
    <row r="275" spans="2:2" s="108" customFormat="1">
      <c r="B275" s="107"/>
    </row>
    <row r="276" spans="2:2" s="108" customFormat="1">
      <c r="B276" s="107"/>
    </row>
    <row r="277" spans="2:2" s="108" customFormat="1">
      <c r="B277" s="107"/>
    </row>
    <row r="278" spans="2:2" s="108" customFormat="1">
      <c r="B278" s="107"/>
    </row>
    <row r="279" spans="2:2" s="108" customFormat="1">
      <c r="B279" s="107"/>
    </row>
    <row r="280" spans="2:2" s="108" customFormat="1">
      <c r="B280" s="107"/>
    </row>
    <row r="281" spans="2:2" s="108" customFormat="1">
      <c r="B281" s="107"/>
    </row>
    <row r="282" spans="2:2" s="108" customFormat="1">
      <c r="B282" s="107"/>
    </row>
    <row r="283" spans="2:2" s="108" customFormat="1">
      <c r="B283" s="107"/>
    </row>
    <row r="284" spans="2:2" s="108" customFormat="1">
      <c r="B284" s="107"/>
    </row>
    <row r="285" spans="2:2" s="108" customFormat="1">
      <c r="B285" s="107"/>
    </row>
    <row r="286" spans="2:2" s="108" customFormat="1">
      <c r="B286" s="107"/>
    </row>
    <row r="287" spans="2:2" s="108" customFormat="1">
      <c r="B287" s="107"/>
    </row>
    <row r="288" spans="2:2" s="108" customFormat="1">
      <c r="B288" s="107"/>
    </row>
    <row r="289" spans="2:2" s="108" customFormat="1">
      <c r="B289" s="107"/>
    </row>
    <row r="290" spans="2:2" s="108" customFormat="1">
      <c r="B290" s="107"/>
    </row>
    <row r="291" spans="2:2" s="108" customFormat="1">
      <c r="B291" s="107"/>
    </row>
    <row r="292" spans="2:2" s="108" customFormat="1">
      <c r="B292" s="107"/>
    </row>
    <row r="293" spans="2:2" s="108" customFormat="1">
      <c r="B293" s="107"/>
    </row>
    <row r="294" spans="2:2" s="108" customFormat="1">
      <c r="B294" s="107"/>
    </row>
    <row r="295" spans="2:2" s="108" customFormat="1">
      <c r="B295" s="107"/>
    </row>
    <row r="296" spans="2:2" s="108" customFormat="1">
      <c r="B296" s="107"/>
    </row>
    <row r="297" spans="2:2" s="108" customFormat="1">
      <c r="B297" s="107"/>
    </row>
    <row r="298" spans="2:2" s="108" customFormat="1">
      <c r="B298" s="107"/>
    </row>
    <row r="299" spans="2:2" s="108" customFormat="1">
      <c r="B299" s="107"/>
    </row>
    <row r="300" spans="2:2" s="108" customFormat="1">
      <c r="B300" s="107"/>
    </row>
    <row r="301" spans="2:2" s="108" customFormat="1">
      <c r="B301" s="107"/>
    </row>
    <row r="302" spans="2:2" s="108" customFormat="1">
      <c r="B302" s="107"/>
    </row>
    <row r="303" spans="2:2" s="108" customFormat="1">
      <c r="B303" s="107"/>
    </row>
    <row r="304" spans="2:2" s="108" customFormat="1">
      <c r="B304" s="107"/>
    </row>
    <row r="305" spans="2:2" s="108" customFormat="1">
      <c r="B305" s="107"/>
    </row>
    <row r="306" spans="2:2" s="108" customFormat="1">
      <c r="B306" s="107"/>
    </row>
    <row r="307" spans="2:2" s="108" customFormat="1">
      <c r="B307" s="107"/>
    </row>
    <row r="308" spans="2:2" s="108" customFormat="1">
      <c r="B308" s="107"/>
    </row>
    <row r="309" spans="2:2" s="108" customFormat="1">
      <c r="B309" s="107"/>
    </row>
    <row r="310" spans="2:2" s="108" customFormat="1">
      <c r="B310" s="107"/>
    </row>
    <row r="311" spans="2:2" s="108" customFormat="1">
      <c r="B311" s="107"/>
    </row>
    <row r="312" spans="2:2" s="108" customFormat="1">
      <c r="B312" s="107"/>
    </row>
    <row r="313" spans="2:2" s="108" customFormat="1">
      <c r="B313" s="107"/>
    </row>
    <row r="314" spans="2:2" s="108" customFormat="1">
      <c r="B314" s="107"/>
    </row>
    <row r="315" spans="2:2" s="108" customFormat="1">
      <c r="B315" s="107"/>
    </row>
    <row r="316" spans="2:2" s="108" customFormat="1">
      <c r="B316" s="107"/>
    </row>
    <row r="317" spans="2:2" s="108" customFormat="1">
      <c r="B317" s="107"/>
    </row>
    <row r="318" spans="2:2" s="108" customFormat="1">
      <c r="B318" s="107"/>
    </row>
    <row r="319" spans="2:2" s="108" customFormat="1">
      <c r="B319" s="107"/>
    </row>
    <row r="320" spans="2:2" s="108" customFormat="1">
      <c r="B320" s="107"/>
    </row>
    <row r="321" spans="2:2" s="108" customFormat="1">
      <c r="B321" s="107"/>
    </row>
    <row r="322" spans="2:2" s="108" customFormat="1">
      <c r="B322" s="107"/>
    </row>
    <row r="323" spans="2:2" s="108" customFormat="1">
      <c r="B323" s="107"/>
    </row>
    <row r="324" spans="2:2" s="108" customFormat="1">
      <c r="B324" s="107"/>
    </row>
    <row r="325" spans="2:2" s="108" customFormat="1">
      <c r="B325" s="107"/>
    </row>
    <row r="326" spans="2:2" s="108" customFormat="1">
      <c r="B326" s="107"/>
    </row>
    <row r="327" spans="2:2" s="108" customFormat="1">
      <c r="B327" s="107"/>
    </row>
    <row r="328" spans="2:2" s="108" customFormat="1">
      <c r="B328" s="107"/>
    </row>
    <row r="329" spans="2:2" s="108" customFormat="1">
      <c r="B329" s="107"/>
    </row>
    <row r="330" spans="2:2" s="108" customFormat="1">
      <c r="B330" s="107"/>
    </row>
    <row r="331" spans="2:2" s="108" customFormat="1">
      <c r="B331" s="107"/>
    </row>
    <row r="332" spans="2:2" s="108" customFormat="1">
      <c r="B332" s="107"/>
    </row>
    <row r="333" spans="2:2" s="108" customFormat="1">
      <c r="B333" s="107"/>
    </row>
    <row r="334" spans="2:2" s="108" customFormat="1">
      <c r="B334" s="107"/>
    </row>
    <row r="335" spans="2:2" s="108" customFormat="1">
      <c r="B335" s="107"/>
    </row>
    <row r="336" spans="2:2" s="108" customFormat="1">
      <c r="B336" s="107"/>
    </row>
    <row r="337" spans="2:2" s="108" customFormat="1">
      <c r="B337" s="107"/>
    </row>
    <row r="338" spans="2:2" s="108" customFormat="1">
      <c r="B338" s="107"/>
    </row>
    <row r="339" spans="2:2" s="108" customFormat="1">
      <c r="B339" s="107"/>
    </row>
    <row r="340" spans="2:2" s="108" customFormat="1">
      <c r="B340" s="107"/>
    </row>
    <row r="341" spans="2:2" s="108" customFormat="1">
      <c r="B341" s="107"/>
    </row>
    <row r="342" spans="2:2" s="108" customFormat="1">
      <c r="B342" s="107"/>
    </row>
    <row r="343" spans="2:2" s="108" customFormat="1">
      <c r="B343" s="107"/>
    </row>
    <row r="344" spans="2:2" s="108" customFormat="1">
      <c r="B344" s="107"/>
    </row>
    <row r="345" spans="2:2" s="108" customFormat="1">
      <c r="B345" s="107"/>
    </row>
    <row r="346" spans="2:2" s="108" customFormat="1">
      <c r="B346" s="107"/>
    </row>
    <row r="347" spans="2:2" s="108" customFormat="1">
      <c r="B347" s="107"/>
    </row>
    <row r="348" spans="2:2" s="108" customFormat="1">
      <c r="B348" s="107"/>
    </row>
    <row r="349" spans="2:2" s="108" customFormat="1">
      <c r="B349" s="107"/>
    </row>
    <row r="350" spans="2:2" s="108" customFormat="1">
      <c r="B350" s="107"/>
    </row>
    <row r="351" spans="2:2" s="108" customFormat="1">
      <c r="B351" s="107"/>
    </row>
    <row r="352" spans="2:2" s="108" customFormat="1">
      <c r="B352" s="107"/>
    </row>
    <row r="353" spans="2:2" s="108" customFormat="1">
      <c r="B353" s="107"/>
    </row>
    <row r="354" spans="2:2" s="108" customFormat="1">
      <c r="B354" s="107"/>
    </row>
    <row r="355" spans="2:2" s="108" customFormat="1">
      <c r="B355" s="107"/>
    </row>
    <row r="356" spans="2:2" s="108" customFormat="1">
      <c r="B356" s="107"/>
    </row>
    <row r="357" spans="2:2" s="108" customFormat="1">
      <c r="B357" s="107"/>
    </row>
    <row r="358" spans="2:2" s="108" customFormat="1">
      <c r="B358" s="107"/>
    </row>
    <row r="359" spans="2:2" s="108" customFormat="1">
      <c r="B359" s="107"/>
    </row>
    <row r="360" spans="2:2" s="108" customFormat="1">
      <c r="B360" s="107"/>
    </row>
    <row r="361" spans="2:2" s="108" customFormat="1">
      <c r="B361" s="107"/>
    </row>
    <row r="362" spans="2:2" s="108" customFormat="1">
      <c r="B362" s="107"/>
    </row>
    <row r="363" spans="2:2" s="108" customFormat="1">
      <c r="B363" s="107"/>
    </row>
    <row r="364" spans="2:2" s="108" customFormat="1">
      <c r="B364" s="107"/>
    </row>
    <row r="365" spans="2:2" s="108" customFormat="1">
      <c r="B365" s="107"/>
    </row>
    <row r="366" spans="2:2" s="108" customFormat="1">
      <c r="B366" s="107"/>
    </row>
    <row r="367" spans="2:2" s="108" customFormat="1">
      <c r="B367" s="107"/>
    </row>
    <row r="368" spans="2:2" s="108" customFormat="1">
      <c r="B368" s="107"/>
    </row>
    <row r="369" spans="2:2" s="108" customFormat="1">
      <c r="B369" s="107"/>
    </row>
    <row r="370" spans="2:2" s="108" customFormat="1">
      <c r="B370" s="107"/>
    </row>
    <row r="371" spans="2:2" s="108" customFormat="1">
      <c r="B371" s="107"/>
    </row>
    <row r="372" spans="2:2" s="108" customFormat="1">
      <c r="B372" s="107"/>
    </row>
    <row r="373" spans="2:2" s="108" customFormat="1">
      <c r="B373" s="107"/>
    </row>
    <row r="374" spans="2:2" s="108" customFormat="1">
      <c r="B374" s="107"/>
    </row>
    <row r="375" spans="2:2" s="108" customFormat="1">
      <c r="B375" s="107"/>
    </row>
    <row r="376" spans="2:2" s="108" customFormat="1">
      <c r="B376" s="107"/>
    </row>
    <row r="377" spans="2:2" s="108" customFormat="1">
      <c r="B377" s="107"/>
    </row>
    <row r="378" spans="2:2" s="108" customFormat="1">
      <c r="B378" s="107"/>
    </row>
    <row r="379" spans="2:2" s="108" customFormat="1">
      <c r="B379" s="107"/>
    </row>
    <row r="380" spans="2:2" s="108" customFormat="1">
      <c r="B380" s="107"/>
    </row>
    <row r="381" spans="2:2" s="108" customFormat="1">
      <c r="B381" s="107"/>
    </row>
    <row r="382" spans="2:2" s="108" customFormat="1">
      <c r="B382" s="107"/>
    </row>
    <row r="383" spans="2:2" s="108" customFormat="1">
      <c r="B383" s="107"/>
    </row>
    <row r="384" spans="2:2" s="108" customFormat="1">
      <c r="B384" s="107"/>
    </row>
    <row r="385" spans="2:2" s="108" customFormat="1">
      <c r="B385" s="107"/>
    </row>
    <row r="386" spans="2:2" s="108" customFormat="1">
      <c r="B386" s="107"/>
    </row>
    <row r="387" spans="2:2" s="108" customFormat="1">
      <c r="B387" s="107"/>
    </row>
    <row r="388" spans="2:2" s="108" customFormat="1">
      <c r="B388" s="107"/>
    </row>
    <row r="389" spans="2:2" s="108" customFormat="1">
      <c r="B389" s="107"/>
    </row>
    <row r="390" spans="2:2" s="108" customFormat="1">
      <c r="B390" s="107"/>
    </row>
    <row r="391" spans="2:2" s="108" customFormat="1">
      <c r="B391" s="107"/>
    </row>
    <row r="392" spans="2:2" s="108" customFormat="1">
      <c r="B392" s="107"/>
    </row>
    <row r="393" spans="2:2" s="108" customFormat="1">
      <c r="B393" s="107"/>
    </row>
    <row r="394" spans="2:2" s="108" customFormat="1">
      <c r="B394" s="107"/>
    </row>
    <row r="395" spans="2:2" s="108" customFormat="1">
      <c r="B395" s="107"/>
    </row>
    <row r="396" spans="2:2" s="108" customFormat="1">
      <c r="B396" s="107"/>
    </row>
    <row r="397" spans="2:2" s="108" customFormat="1">
      <c r="B397" s="107"/>
    </row>
    <row r="398" spans="2:2" s="108" customFormat="1">
      <c r="B398" s="107"/>
    </row>
    <row r="399" spans="2:2" s="108" customFormat="1">
      <c r="B399" s="107"/>
    </row>
    <row r="400" spans="2:2" s="108" customFormat="1">
      <c r="B400" s="107"/>
    </row>
    <row r="401" spans="2:2" s="108" customFormat="1">
      <c r="B401" s="107"/>
    </row>
    <row r="402" spans="2:2" s="108" customFormat="1">
      <c r="B402" s="107"/>
    </row>
    <row r="403" spans="2:2" s="108" customFormat="1">
      <c r="B403" s="107"/>
    </row>
    <row r="404" spans="2:2" s="108" customFormat="1">
      <c r="B404" s="107"/>
    </row>
    <row r="405" spans="2:2" s="108" customFormat="1">
      <c r="B405" s="107"/>
    </row>
    <row r="406" spans="2:2" s="108" customFormat="1">
      <c r="B406" s="107"/>
    </row>
    <row r="407" spans="2:2" s="108" customFormat="1">
      <c r="B407" s="107"/>
    </row>
    <row r="408" spans="2:2" s="108" customFormat="1">
      <c r="B408" s="107"/>
    </row>
    <row r="409" spans="2:2" s="108" customFormat="1">
      <c r="B409" s="107"/>
    </row>
    <row r="410" spans="2:2" s="108" customFormat="1">
      <c r="B410" s="107"/>
    </row>
    <row r="411" spans="2:2" s="108" customFormat="1">
      <c r="B411" s="107"/>
    </row>
    <row r="412" spans="2:2" s="108" customFormat="1">
      <c r="B412" s="107"/>
    </row>
    <row r="413" spans="2:2" s="108" customFormat="1">
      <c r="B413" s="107"/>
    </row>
    <row r="414" spans="2:2" s="108" customFormat="1">
      <c r="B414" s="107"/>
    </row>
    <row r="415" spans="2:2" s="108" customFormat="1">
      <c r="B415" s="107"/>
    </row>
    <row r="416" spans="2:2" s="108" customFormat="1">
      <c r="B416" s="107"/>
    </row>
    <row r="417" spans="2:2" s="108" customFormat="1">
      <c r="B417" s="107"/>
    </row>
    <row r="418" spans="2:2" s="108" customFormat="1">
      <c r="B418" s="107"/>
    </row>
    <row r="419" spans="2:2" s="108" customFormat="1">
      <c r="B419" s="107"/>
    </row>
    <row r="420" spans="2:2" s="108" customFormat="1">
      <c r="B420" s="107"/>
    </row>
    <row r="421" spans="2:2" s="108" customFormat="1">
      <c r="B421" s="107"/>
    </row>
    <row r="422" spans="2:2" s="108" customFormat="1">
      <c r="B422" s="107"/>
    </row>
    <row r="423" spans="2:2" s="108" customFormat="1">
      <c r="B423" s="107"/>
    </row>
    <row r="424" spans="2:2" s="108" customFormat="1">
      <c r="B424" s="107"/>
    </row>
    <row r="425" spans="2:2" s="108" customFormat="1">
      <c r="B425" s="107"/>
    </row>
    <row r="426" spans="2:2" s="108" customFormat="1">
      <c r="B426" s="107"/>
    </row>
    <row r="427" spans="2:2" s="108" customFormat="1">
      <c r="B427" s="107"/>
    </row>
    <row r="428" spans="2:2" s="108" customFormat="1">
      <c r="B428" s="107"/>
    </row>
    <row r="429" spans="2:2" s="108" customFormat="1">
      <c r="B429" s="107"/>
    </row>
    <row r="430" spans="2:2" s="108" customFormat="1">
      <c r="B430" s="107"/>
    </row>
    <row r="431" spans="2:2" s="108" customFormat="1">
      <c r="B431" s="107"/>
    </row>
    <row r="432" spans="2:2" s="108" customFormat="1">
      <c r="B432" s="107"/>
    </row>
    <row r="433" spans="2:2" s="108" customFormat="1">
      <c r="B433" s="107"/>
    </row>
    <row r="434" spans="2:2" s="108" customFormat="1">
      <c r="B434" s="107"/>
    </row>
    <row r="435" spans="2:2" s="108" customFormat="1">
      <c r="B435" s="107"/>
    </row>
    <row r="436" spans="2:2" s="108" customFormat="1">
      <c r="B436" s="107"/>
    </row>
    <row r="437" spans="2:2" s="108" customFormat="1">
      <c r="B437" s="107"/>
    </row>
    <row r="438" spans="2:2" s="108" customFormat="1">
      <c r="B438" s="107"/>
    </row>
    <row r="439" spans="2:2" s="108" customFormat="1">
      <c r="B439" s="107"/>
    </row>
    <row r="440" spans="2:2" s="108" customFormat="1">
      <c r="B440" s="107"/>
    </row>
    <row r="441" spans="2:2" s="108" customFormat="1">
      <c r="B441" s="107"/>
    </row>
    <row r="442" spans="2:2" s="108" customFormat="1">
      <c r="B442" s="107"/>
    </row>
    <row r="443" spans="2:2" s="108" customFormat="1">
      <c r="B443" s="107"/>
    </row>
    <row r="444" spans="2:2" s="108" customFormat="1">
      <c r="B444" s="107"/>
    </row>
    <row r="445" spans="2:2" s="108" customFormat="1">
      <c r="B445" s="107"/>
    </row>
    <row r="446" spans="2:2" s="108" customFormat="1">
      <c r="B446" s="107"/>
    </row>
    <row r="447" spans="2:2" s="108" customFormat="1">
      <c r="B447" s="107"/>
    </row>
    <row r="448" spans="2:2" s="108" customFormat="1">
      <c r="B448" s="107"/>
    </row>
    <row r="449" spans="2:2" s="108" customFormat="1">
      <c r="B449" s="107"/>
    </row>
    <row r="450" spans="2:2" s="108" customFormat="1">
      <c r="B450" s="107"/>
    </row>
    <row r="451" spans="2:2" s="108" customFormat="1">
      <c r="B451" s="107"/>
    </row>
    <row r="452" spans="2:2" s="108" customFormat="1">
      <c r="B452" s="107"/>
    </row>
    <row r="453" spans="2:2" s="108" customFormat="1">
      <c r="B453" s="107"/>
    </row>
    <row r="454" spans="2:2" s="108" customFormat="1">
      <c r="B454" s="107"/>
    </row>
    <row r="455" spans="2:2" s="108" customFormat="1">
      <c r="B455" s="107"/>
    </row>
    <row r="456" spans="2:2" s="108" customFormat="1">
      <c r="B456" s="107"/>
    </row>
    <row r="457" spans="2:2" s="108" customFormat="1">
      <c r="B457" s="107"/>
    </row>
    <row r="458" spans="2:2" s="108" customFormat="1">
      <c r="B458" s="107"/>
    </row>
    <row r="459" spans="2:2" s="108" customFormat="1">
      <c r="B459" s="107"/>
    </row>
    <row r="460" spans="2:2" s="108" customFormat="1">
      <c r="B460" s="107"/>
    </row>
    <row r="461" spans="2:2" s="108" customFormat="1">
      <c r="B461" s="107"/>
    </row>
    <row r="462" spans="2:2" s="108" customFormat="1">
      <c r="B462" s="107"/>
    </row>
    <row r="463" spans="2:2" s="108" customFormat="1">
      <c r="B463" s="107"/>
    </row>
    <row r="464" spans="2:2" s="108" customFormat="1">
      <c r="B464" s="107"/>
    </row>
    <row r="465" spans="2:2" s="108" customFormat="1">
      <c r="B465" s="107"/>
    </row>
    <row r="466" spans="2:2" s="108" customFormat="1">
      <c r="B466" s="107"/>
    </row>
    <row r="467" spans="2:2" s="108" customFormat="1">
      <c r="B467" s="107"/>
    </row>
    <row r="468" spans="2:2" s="108" customFormat="1">
      <c r="B468" s="107"/>
    </row>
    <row r="469" spans="2:2" s="108" customFormat="1">
      <c r="B469" s="107"/>
    </row>
    <row r="470" spans="2:2" s="108" customFormat="1">
      <c r="B470" s="107"/>
    </row>
    <row r="471" spans="2:2" s="108" customFormat="1">
      <c r="B471" s="107"/>
    </row>
    <row r="472" spans="2:2" s="108" customFormat="1">
      <c r="B472" s="107"/>
    </row>
    <row r="473" spans="2:2" s="108" customFormat="1">
      <c r="B473" s="107"/>
    </row>
    <row r="474" spans="2:2" s="108" customFormat="1">
      <c r="B474" s="107"/>
    </row>
    <row r="475" spans="2:2" s="108" customFormat="1">
      <c r="B475" s="107"/>
    </row>
    <row r="476" spans="2:2" s="108" customFormat="1">
      <c r="B476" s="107"/>
    </row>
    <row r="477" spans="2:2" s="108" customFormat="1">
      <c r="B477" s="107"/>
    </row>
    <row r="478" spans="2:2" s="108" customFormat="1">
      <c r="B478" s="107"/>
    </row>
    <row r="479" spans="2:2" s="108" customFormat="1">
      <c r="B479" s="107"/>
    </row>
    <row r="480" spans="2:2" s="108" customFormat="1">
      <c r="B480" s="107"/>
    </row>
    <row r="481" spans="2:2" s="108" customFormat="1">
      <c r="B481" s="107"/>
    </row>
    <row r="482" spans="2:2" s="108" customFormat="1">
      <c r="B482" s="107"/>
    </row>
    <row r="483" spans="2:2" s="108" customFormat="1">
      <c r="B483" s="107"/>
    </row>
    <row r="484" spans="2:2" s="108" customFormat="1">
      <c r="B484" s="107"/>
    </row>
    <row r="485" spans="2:2" s="108" customFormat="1">
      <c r="B485" s="107"/>
    </row>
    <row r="486" spans="2:2" s="108" customFormat="1">
      <c r="B486" s="107"/>
    </row>
    <row r="487" spans="2:2" s="108" customFormat="1">
      <c r="B487" s="107"/>
    </row>
    <row r="488" spans="2:2" s="108" customFormat="1">
      <c r="B488" s="107"/>
    </row>
    <row r="489" spans="2:2" s="108" customFormat="1">
      <c r="B489" s="107"/>
    </row>
    <row r="490" spans="2:2" s="108" customFormat="1">
      <c r="B490" s="107"/>
    </row>
    <row r="491" spans="2:2" s="108" customFormat="1">
      <c r="B491" s="107"/>
    </row>
    <row r="492" spans="2:2" s="108" customFormat="1">
      <c r="B492" s="107"/>
    </row>
    <row r="493" spans="2:2" s="108" customFormat="1">
      <c r="B493" s="107"/>
    </row>
    <row r="494" spans="2:2" s="108" customFormat="1">
      <c r="B494" s="107"/>
    </row>
    <row r="495" spans="2:2" s="108" customFormat="1">
      <c r="B495" s="107"/>
    </row>
    <row r="496" spans="2:2" s="108" customFormat="1">
      <c r="B496" s="107"/>
    </row>
    <row r="497" spans="2:2" s="108" customFormat="1">
      <c r="B497" s="107"/>
    </row>
    <row r="498" spans="2:2" s="108" customFormat="1">
      <c r="B498" s="107"/>
    </row>
    <row r="499" spans="2:2" s="108" customFormat="1">
      <c r="B499" s="107"/>
    </row>
    <row r="500" spans="2:2" s="108" customFormat="1">
      <c r="B500" s="107"/>
    </row>
    <row r="501" spans="2:2" s="108" customFormat="1">
      <c r="B501" s="107"/>
    </row>
    <row r="502" spans="2:2" s="108" customFormat="1">
      <c r="B502" s="107"/>
    </row>
    <row r="503" spans="2:2" s="108" customFormat="1">
      <c r="B503" s="107"/>
    </row>
    <row r="504" spans="2:2" s="108" customFormat="1">
      <c r="B504" s="107"/>
    </row>
    <row r="505" spans="2:2" s="108" customFormat="1">
      <c r="B505" s="107"/>
    </row>
    <row r="506" spans="2:2" s="108" customFormat="1">
      <c r="B506" s="107"/>
    </row>
    <row r="507" spans="2:2" s="108" customFormat="1">
      <c r="B507" s="107"/>
    </row>
    <row r="508" spans="2:2" s="108" customFormat="1">
      <c r="B508" s="107"/>
    </row>
    <row r="509" spans="2:2" s="108" customFormat="1">
      <c r="B509" s="107"/>
    </row>
    <row r="510" spans="2:2" s="108" customFormat="1">
      <c r="B510" s="107"/>
    </row>
    <row r="511" spans="2:2" s="108" customFormat="1">
      <c r="B511" s="107"/>
    </row>
    <row r="512" spans="2:2" s="108" customFormat="1">
      <c r="B512" s="107"/>
    </row>
    <row r="513" spans="2:2" s="108" customFormat="1">
      <c r="B513" s="107"/>
    </row>
    <row r="514" spans="2:2" s="108" customFormat="1">
      <c r="B514" s="107"/>
    </row>
    <row r="515" spans="2:2" s="108" customFormat="1">
      <c r="B515" s="107"/>
    </row>
    <row r="516" spans="2:2" s="108" customFormat="1">
      <c r="B516" s="107"/>
    </row>
    <row r="517" spans="2:2" s="108" customFormat="1">
      <c r="B517" s="107"/>
    </row>
    <row r="518" spans="2:2" s="108" customFormat="1">
      <c r="B518" s="107"/>
    </row>
    <row r="519" spans="2:2" s="108" customFormat="1">
      <c r="B519" s="107"/>
    </row>
    <row r="520" spans="2:2" s="108" customFormat="1">
      <c r="B520" s="107"/>
    </row>
    <row r="521" spans="2:2" s="108" customFormat="1">
      <c r="B521" s="107"/>
    </row>
    <row r="522" spans="2:2" s="108" customFormat="1">
      <c r="B522" s="107"/>
    </row>
    <row r="523" spans="2:2" s="108" customFormat="1">
      <c r="B523" s="107"/>
    </row>
    <row r="524" spans="2:2" s="108" customFormat="1">
      <c r="B524" s="107"/>
    </row>
    <row r="525" spans="2:2" s="108" customFormat="1">
      <c r="B525" s="107"/>
    </row>
    <row r="526" spans="2:2" s="108" customFormat="1">
      <c r="B526" s="107"/>
    </row>
    <row r="527" spans="2:2" s="108" customFormat="1">
      <c r="B527" s="107"/>
    </row>
    <row r="528" spans="2:2" s="108" customFormat="1">
      <c r="B528" s="107"/>
    </row>
    <row r="529" spans="2:2" s="108" customFormat="1">
      <c r="B529" s="107"/>
    </row>
    <row r="530" spans="2:2" s="108" customFormat="1">
      <c r="B530" s="107"/>
    </row>
    <row r="531" spans="2:2" s="108" customFormat="1">
      <c r="B531" s="107"/>
    </row>
    <row r="532" spans="2:2" s="108" customFormat="1">
      <c r="B532" s="107"/>
    </row>
    <row r="533" spans="2:2" s="108" customFormat="1">
      <c r="B533" s="107"/>
    </row>
    <row r="534" spans="2:2" s="108" customFormat="1">
      <c r="B534" s="107"/>
    </row>
    <row r="535" spans="2:2" s="108" customFormat="1">
      <c r="B535" s="107"/>
    </row>
    <row r="536" spans="2:2" s="108" customFormat="1">
      <c r="B536" s="107"/>
    </row>
    <row r="537" spans="2:2" s="108" customFormat="1">
      <c r="B537" s="107"/>
    </row>
    <row r="538" spans="2:2" s="108" customFormat="1">
      <c r="B538" s="107"/>
    </row>
    <row r="539" spans="2:2" s="108" customFormat="1">
      <c r="B539" s="107"/>
    </row>
    <row r="540" spans="2:2" s="108" customFormat="1">
      <c r="B540" s="107"/>
    </row>
    <row r="541" spans="2:2" s="108" customFormat="1">
      <c r="B541" s="107"/>
    </row>
    <row r="542" spans="2:2" s="108" customFormat="1">
      <c r="B542" s="107"/>
    </row>
    <row r="543" spans="2:2" s="108" customFormat="1">
      <c r="B543" s="107"/>
    </row>
    <row r="544" spans="2:2" s="108" customFormat="1">
      <c r="B544" s="107"/>
    </row>
    <row r="545" spans="2:2" s="108" customFormat="1">
      <c r="B545" s="107"/>
    </row>
    <row r="546" spans="2:2" s="108" customFormat="1">
      <c r="B546" s="107"/>
    </row>
    <row r="547" spans="2:2" s="108" customFormat="1">
      <c r="B547" s="107"/>
    </row>
    <row r="548" spans="2:2" s="108" customFormat="1">
      <c r="B548" s="107"/>
    </row>
    <row r="549" spans="2:2" s="108" customFormat="1">
      <c r="B549" s="107"/>
    </row>
    <row r="550" spans="2:2" s="108" customFormat="1">
      <c r="B550" s="107"/>
    </row>
    <row r="551" spans="2:2" s="108" customFormat="1">
      <c r="B551" s="107"/>
    </row>
    <row r="552" spans="2:2" s="108" customFormat="1">
      <c r="B552" s="107"/>
    </row>
    <row r="553" spans="2:2" s="108" customFormat="1">
      <c r="B553" s="107"/>
    </row>
    <row r="554" spans="2:2" s="108" customFormat="1">
      <c r="B554" s="107"/>
    </row>
    <row r="555" spans="2:2" s="108" customFormat="1">
      <c r="B555" s="107"/>
    </row>
    <row r="556" spans="2:2" s="108" customFormat="1">
      <c r="B556" s="107"/>
    </row>
    <row r="557" spans="2:2" s="108" customFormat="1">
      <c r="B557" s="107"/>
    </row>
    <row r="558" spans="2:2" s="108" customFormat="1">
      <c r="B558" s="107"/>
    </row>
    <row r="559" spans="2:2" s="108" customFormat="1">
      <c r="B559" s="107"/>
    </row>
    <row r="560" spans="2:2" s="108" customFormat="1">
      <c r="B560" s="107"/>
    </row>
    <row r="561" spans="2:2" s="108" customFormat="1">
      <c r="B561" s="107"/>
    </row>
    <row r="562" spans="2:2" s="108" customFormat="1">
      <c r="B562" s="107"/>
    </row>
    <row r="563" spans="2:2" s="108" customFormat="1">
      <c r="B563" s="107"/>
    </row>
    <row r="564" spans="2:2" s="108" customFormat="1">
      <c r="B564" s="107"/>
    </row>
    <row r="565" spans="2:2" s="108" customFormat="1">
      <c r="B565" s="107"/>
    </row>
    <row r="566" spans="2:2" s="108" customFormat="1">
      <c r="B566" s="107"/>
    </row>
    <row r="567" spans="2:2" s="108" customFormat="1">
      <c r="B567" s="107"/>
    </row>
    <row r="568" spans="2:2" s="108" customFormat="1">
      <c r="B568" s="107"/>
    </row>
    <row r="569" spans="2:2" s="108" customFormat="1">
      <c r="B569" s="107"/>
    </row>
    <row r="570" spans="2:2" s="108" customFormat="1">
      <c r="B570" s="107"/>
    </row>
    <row r="571" spans="2:2" s="108" customFormat="1">
      <c r="B571" s="107"/>
    </row>
    <row r="572" spans="2:2" s="108" customFormat="1">
      <c r="B572" s="107"/>
    </row>
    <row r="573" spans="2:2" s="108" customFormat="1">
      <c r="B573" s="107"/>
    </row>
    <row r="574" spans="2:2" s="108" customFormat="1">
      <c r="B574" s="107"/>
    </row>
    <row r="575" spans="2:2" s="108" customFormat="1">
      <c r="B575" s="107"/>
    </row>
    <row r="576" spans="2:2" s="108" customFormat="1">
      <c r="B576" s="107"/>
    </row>
    <row r="577" spans="2:2" s="108" customFormat="1">
      <c r="B577" s="107"/>
    </row>
    <row r="578" spans="2:2" s="108" customFormat="1">
      <c r="B578" s="107"/>
    </row>
    <row r="579" spans="2:2" s="108" customFormat="1">
      <c r="B579" s="107"/>
    </row>
    <row r="580" spans="2:2" s="108" customFormat="1">
      <c r="B580" s="107"/>
    </row>
    <row r="581" spans="2:2" s="108" customFormat="1">
      <c r="B581" s="107"/>
    </row>
    <row r="582" spans="2:2" s="108" customFormat="1">
      <c r="B582" s="107"/>
    </row>
    <row r="583" spans="2:2" s="108" customFormat="1">
      <c r="B583" s="107"/>
    </row>
    <row r="584" spans="2:2" s="108" customFormat="1">
      <c r="B584" s="107"/>
    </row>
    <row r="585" spans="2:2" s="108" customFormat="1">
      <c r="B585" s="107"/>
    </row>
    <row r="586" spans="2:2" s="108" customFormat="1">
      <c r="B586" s="107"/>
    </row>
    <row r="587" spans="2:2" s="108" customFormat="1">
      <c r="B587" s="107"/>
    </row>
    <row r="588" spans="2:2" s="108" customFormat="1">
      <c r="B588" s="107"/>
    </row>
    <row r="589" spans="2:2" s="108" customFormat="1">
      <c r="B589" s="107"/>
    </row>
    <row r="590" spans="2:2" s="108" customFormat="1">
      <c r="B590" s="107"/>
    </row>
    <row r="591" spans="2:2" s="108" customFormat="1">
      <c r="B591" s="107"/>
    </row>
    <row r="592" spans="2:2" s="108" customFormat="1">
      <c r="B592" s="107"/>
    </row>
    <row r="593" spans="2:2" s="108" customFormat="1">
      <c r="B593" s="107"/>
    </row>
    <row r="594" spans="2:2" s="108" customFormat="1">
      <c r="B594" s="107"/>
    </row>
    <row r="595" spans="2:2" s="108" customFormat="1">
      <c r="B595" s="107"/>
    </row>
    <row r="596" spans="2:2" s="108" customFormat="1">
      <c r="B596" s="107"/>
    </row>
    <row r="597" spans="2:2" s="108" customFormat="1">
      <c r="B597" s="107"/>
    </row>
    <row r="598" spans="2:2" s="108" customFormat="1">
      <c r="B598" s="107"/>
    </row>
    <row r="599" spans="2:2" s="108" customFormat="1">
      <c r="B599" s="107"/>
    </row>
    <row r="600" spans="2:2" s="108" customFormat="1">
      <c r="B600" s="107"/>
    </row>
    <row r="601" spans="2:2" s="108" customFormat="1">
      <c r="B601" s="107"/>
    </row>
    <row r="602" spans="2:2" s="108" customFormat="1">
      <c r="B602" s="107"/>
    </row>
    <row r="603" spans="2:2" s="108" customFormat="1">
      <c r="B603" s="107"/>
    </row>
    <row r="604" spans="2:2" s="108" customFormat="1">
      <c r="B604" s="107"/>
    </row>
    <row r="605" spans="2:2" s="108" customFormat="1">
      <c r="B605" s="107"/>
    </row>
    <row r="606" spans="2:2" s="108" customFormat="1">
      <c r="B606" s="107"/>
    </row>
    <row r="607" spans="2:2" s="108" customFormat="1">
      <c r="B607" s="107"/>
    </row>
    <row r="608" spans="2:2" s="108" customFormat="1">
      <c r="B608" s="107"/>
    </row>
    <row r="609" spans="2:2" s="108" customFormat="1">
      <c r="B609" s="107"/>
    </row>
    <row r="610" spans="2:2" s="108" customFormat="1">
      <c r="B610" s="107"/>
    </row>
    <row r="611" spans="2:2" s="108" customFormat="1">
      <c r="B611" s="107"/>
    </row>
    <row r="612" spans="2:2" s="108" customFormat="1">
      <c r="B612" s="107"/>
    </row>
    <row r="613" spans="2:2" s="108" customFormat="1">
      <c r="B613" s="107"/>
    </row>
    <row r="614" spans="2:2" s="108" customFormat="1">
      <c r="B614" s="107"/>
    </row>
    <row r="615" spans="2:2" s="108" customFormat="1">
      <c r="B615" s="107"/>
    </row>
    <row r="616" spans="2:2" s="108" customFormat="1">
      <c r="B616" s="107"/>
    </row>
    <row r="617" spans="2:2" s="108" customFormat="1">
      <c r="B617" s="107"/>
    </row>
    <row r="618" spans="2:2" s="108" customFormat="1">
      <c r="B618" s="107"/>
    </row>
    <row r="619" spans="2:2" s="108" customFormat="1">
      <c r="B619" s="107"/>
    </row>
    <row r="620" spans="2:2" s="108" customFormat="1">
      <c r="B620" s="107"/>
    </row>
    <row r="621" spans="2:2" s="108" customFormat="1">
      <c r="B621" s="107"/>
    </row>
    <row r="622" spans="2:2" s="108" customFormat="1">
      <c r="B622" s="107"/>
    </row>
    <row r="623" spans="2:2" s="108" customFormat="1">
      <c r="B623" s="107"/>
    </row>
    <row r="624" spans="2:2" s="108" customFormat="1">
      <c r="B624" s="107"/>
    </row>
    <row r="625" spans="2:2" s="108" customFormat="1">
      <c r="B625" s="107"/>
    </row>
    <row r="626" spans="2:2" s="108" customFormat="1">
      <c r="B626" s="107"/>
    </row>
    <row r="627" spans="2:2" s="108" customFormat="1">
      <c r="B627" s="107"/>
    </row>
    <row r="628" spans="2:2" s="108" customFormat="1">
      <c r="B628" s="107"/>
    </row>
    <row r="629" spans="2:2" s="108" customFormat="1">
      <c r="B629" s="107"/>
    </row>
    <row r="630" spans="2:2" s="108" customFormat="1">
      <c r="B630" s="107"/>
    </row>
    <row r="631" spans="2:2" s="108" customFormat="1">
      <c r="B631" s="107"/>
    </row>
    <row r="632" spans="2:2" s="108" customFormat="1">
      <c r="B632" s="107"/>
    </row>
    <row r="633" spans="2:2" s="108" customFormat="1">
      <c r="B633" s="107"/>
    </row>
    <row r="634" spans="2:2" s="108" customFormat="1">
      <c r="B634" s="107"/>
    </row>
    <row r="635" spans="2:2" s="108" customFormat="1">
      <c r="B635" s="107"/>
    </row>
    <row r="636" spans="2:2" s="108" customFormat="1">
      <c r="B636" s="107"/>
    </row>
    <row r="637" spans="2:2" s="108" customFormat="1">
      <c r="B637" s="107"/>
    </row>
    <row r="638" spans="2:2" s="108" customFormat="1">
      <c r="B638" s="107"/>
    </row>
    <row r="639" spans="2:2" s="108" customFormat="1">
      <c r="B639" s="107"/>
    </row>
    <row r="640" spans="2:2" s="108" customFormat="1">
      <c r="B640" s="107"/>
    </row>
    <row r="641" spans="2:2" s="108" customFormat="1">
      <c r="B641" s="107"/>
    </row>
    <row r="642" spans="2:2" s="108" customFormat="1">
      <c r="B642" s="107"/>
    </row>
    <row r="643" spans="2:2" s="108" customFormat="1">
      <c r="B643" s="107"/>
    </row>
    <row r="644" spans="2:2" s="108" customFormat="1">
      <c r="B644" s="107"/>
    </row>
    <row r="645" spans="2:2" s="108" customFormat="1">
      <c r="B645" s="107"/>
    </row>
    <row r="646" spans="2:2" s="108" customFormat="1">
      <c r="B646" s="107"/>
    </row>
    <row r="647" spans="2:2" s="108" customFormat="1">
      <c r="B647" s="107"/>
    </row>
    <row r="648" spans="2:2" s="108" customFormat="1">
      <c r="B648" s="107"/>
    </row>
    <row r="649" spans="2:2" s="108" customFormat="1">
      <c r="B649" s="107"/>
    </row>
    <row r="650" spans="2:2" s="108" customFormat="1">
      <c r="B650" s="107"/>
    </row>
    <row r="651" spans="2:2" s="108" customFormat="1">
      <c r="B651" s="107"/>
    </row>
    <row r="652" spans="2:2" s="108" customFormat="1">
      <c r="B652" s="107"/>
    </row>
    <row r="653" spans="2:2" s="108" customFormat="1">
      <c r="B653" s="107"/>
    </row>
    <row r="654" spans="2:2" s="108" customFormat="1">
      <c r="B654" s="107"/>
    </row>
    <row r="655" spans="2:2" s="108" customFormat="1">
      <c r="B655" s="107"/>
    </row>
    <row r="656" spans="2:2" s="108" customFormat="1">
      <c r="B656" s="107"/>
    </row>
    <row r="657" spans="2:2" s="108" customFormat="1">
      <c r="B657" s="107"/>
    </row>
    <row r="658" spans="2:2" s="108" customFormat="1">
      <c r="B658" s="107"/>
    </row>
    <row r="659" spans="2:2" s="108" customFormat="1">
      <c r="B659" s="107"/>
    </row>
    <row r="660" spans="2:2" s="108" customFormat="1">
      <c r="B660" s="107"/>
    </row>
    <row r="661" spans="2:2" s="108" customFormat="1">
      <c r="B661" s="107"/>
    </row>
    <row r="662" spans="2:2" s="108" customFormat="1">
      <c r="B662" s="107"/>
    </row>
    <row r="663" spans="2:2" s="108" customFormat="1">
      <c r="B663" s="107"/>
    </row>
    <row r="664" spans="2:2" s="108" customFormat="1">
      <c r="B664" s="107"/>
    </row>
    <row r="665" spans="2:2" s="108" customFormat="1">
      <c r="B665" s="107"/>
    </row>
    <row r="666" spans="2:2" s="108" customFormat="1">
      <c r="B666" s="107"/>
    </row>
    <row r="667" spans="2:2" s="108" customFormat="1">
      <c r="B667" s="107"/>
    </row>
    <row r="668" spans="2:2" s="108" customFormat="1">
      <c r="B668" s="107"/>
    </row>
    <row r="669" spans="2:2" s="108" customFormat="1">
      <c r="B669" s="107"/>
    </row>
    <row r="670" spans="2:2" s="108" customFormat="1">
      <c r="B670" s="107"/>
    </row>
    <row r="671" spans="2:2" s="108" customFormat="1">
      <c r="B671" s="107"/>
    </row>
    <row r="672" spans="2:2" s="108" customFormat="1">
      <c r="B672" s="107"/>
    </row>
    <row r="673" spans="2:2" s="108" customFormat="1">
      <c r="B673" s="107"/>
    </row>
    <row r="674" spans="2:2" s="108" customFormat="1">
      <c r="B674" s="107"/>
    </row>
    <row r="675" spans="2:2" s="108" customFormat="1">
      <c r="B675" s="107"/>
    </row>
    <row r="676" spans="2:2" s="108" customFormat="1">
      <c r="B676" s="107"/>
    </row>
    <row r="677" spans="2:2" s="108" customFormat="1">
      <c r="B677" s="107"/>
    </row>
    <row r="678" spans="2:2" s="108" customFormat="1">
      <c r="B678" s="107"/>
    </row>
    <row r="679" spans="2:2" s="108" customFormat="1">
      <c r="B679" s="107"/>
    </row>
    <row r="680" spans="2:2" s="108" customFormat="1">
      <c r="B680" s="107"/>
    </row>
    <row r="681" spans="2:2" s="108" customFormat="1">
      <c r="B681" s="107"/>
    </row>
    <row r="682" spans="2:2" s="108" customFormat="1">
      <c r="B682" s="107"/>
    </row>
    <row r="683" spans="2:2" s="108" customFormat="1">
      <c r="B683" s="107"/>
    </row>
    <row r="684" spans="2:2" s="108" customFormat="1">
      <c r="B684" s="107"/>
    </row>
    <row r="685" spans="2:2" s="108" customFormat="1">
      <c r="B685" s="107"/>
    </row>
    <row r="686" spans="2:2" s="108" customFormat="1">
      <c r="B686" s="107"/>
    </row>
    <row r="687" spans="2:2" s="108" customFormat="1">
      <c r="B687" s="107"/>
    </row>
    <row r="688" spans="2:2" s="108" customFormat="1">
      <c r="B688" s="107"/>
    </row>
    <row r="689" spans="2:2" s="108" customFormat="1">
      <c r="B689" s="107"/>
    </row>
    <row r="690" spans="2:2" s="108" customFormat="1">
      <c r="B690" s="107"/>
    </row>
    <row r="691" spans="2:2" s="108" customFormat="1">
      <c r="B691" s="107"/>
    </row>
    <row r="692" spans="2:2" s="108" customFormat="1">
      <c r="B692" s="107"/>
    </row>
    <row r="693" spans="2:2" s="108" customFormat="1">
      <c r="B693" s="107"/>
    </row>
    <row r="694" spans="2:2" s="108" customFormat="1">
      <c r="B694" s="107"/>
    </row>
    <row r="695" spans="2:2" s="108" customFormat="1">
      <c r="B695" s="107"/>
    </row>
    <row r="696" spans="2:2" s="108" customFormat="1">
      <c r="B696" s="107"/>
    </row>
    <row r="697" spans="2:2" s="108" customFormat="1">
      <c r="B697" s="107"/>
    </row>
    <row r="698" spans="2:2" s="108" customFormat="1">
      <c r="B698" s="107"/>
    </row>
    <row r="699" spans="2:2" s="108" customFormat="1">
      <c r="B699" s="107"/>
    </row>
    <row r="700" spans="2:2" s="108" customFormat="1">
      <c r="B700" s="107"/>
    </row>
    <row r="701" spans="2:2" s="108" customFormat="1">
      <c r="B701" s="107"/>
    </row>
    <row r="702" spans="2:2" s="108" customFormat="1">
      <c r="B702" s="107"/>
    </row>
    <row r="703" spans="2:2" s="108" customFormat="1">
      <c r="B703" s="107"/>
    </row>
    <row r="704" spans="2:2" s="108" customFormat="1">
      <c r="B704" s="107"/>
    </row>
    <row r="705" spans="2:2" s="108" customFormat="1">
      <c r="B705" s="107"/>
    </row>
    <row r="706" spans="2:2" s="108" customFormat="1">
      <c r="B706" s="107"/>
    </row>
    <row r="707" spans="2:2" s="108" customFormat="1">
      <c r="B707" s="107"/>
    </row>
    <row r="708" spans="2:2" s="108" customFormat="1">
      <c r="B708" s="107"/>
    </row>
    <row r="709" spans="2:2" s="108" customFormat="1">
      <c r="B709" s="107"/>
    </row>
    <row r="710" spans="2:2" s="108" customFormat="1">
      <c r="B710" s="107"/>
    </row>
    <row r="711" spans="2:2" s="108" customFormat="1">
      <c r="B711" s="107"/>
    </row>
    <row r="712" spans="2:2" s="108" customFormat="1">
      <c r="B712" s="107"/>
    </row>
    <row r="713" spans="2:2" s="108" customFormat="1">
      <c r="B713" s="107"/>
    </row>
    <row r="714" spans="2:2" s="108" customFormat="1">
      <c r="B714" s="107"/>
    </row>
    <row r="715" spans="2:2" s="108" customFormat="1">
      <c r="B715" s="107"/>
    </row>
    <row r="716" spans="2:2" s="108" customFormat="1">
      <c r="B716" s="107"/>
    </row>
    <row r="717" spans="2:2" s="108" customFormat="1">
      <c r="B717" s="107"/>
    </row>
    <row r="718" spans="2:2" s="108" customFormat="1">
      <c r="B718" s="107"/>
    </row>
    <row r="719" spans="2:2" s="108" customFormat="1">
      <c r="B719" s="107"/>
    </row>
    <row r="720" spans="2:2" s="108" customFormat="1">
      <c r="B720" s="107"/>
    </row>
    <row r="721" spans="2:2" s="108" customFormat="1">
      <c r="B721" s="107"/>
    </row>
    <row r="722" spans="2:2" s="108" customFormat="1">
      <c r="B722" s="107"/>
    </row>
    <row r="723" spans="2:2" s="108" customFormat="1">
      <c r="B723" s="107"/>
    </row>
    <row r="724" spans="2:2" s="108" customFormat="1">
      <c r="B724" s="107"/>
    </row>
    <row r="725" spans="2:2" s="108" customFormat="1">
      <c r="B725" s="107"/>
    </row>
    <row r="726" spans="2:2" s="108" customFormat="1">
      <c r="B726" s="107"/>
    </row>
    <row r="727" spans="2:2" s="108" customFormat="1">
      <c r="B727" s="107"/>
    </row>
    <row r="728" spans="2:2" s="108" customFormat="1">
      <c r="B728" s="107"/>
    </row>
    <row r="729" spans="2:2" s="108" customFormat="1">
      <c r="B729" s="107"/>
    </row>
    <row r="730" spans="2:2" s="108" customFormat="1">
      <c r="B730" s="107"/>
    </row>
    <row r="731" spans="2:2" s="108" customFormat="1">
      <c r="B731" s="107"/>
    </row>
    <row r="732" spans="2:2" s="108" customFormat="1">
      <c r="B732" s="107"/>
    </row>
    <row r="733" spans="2:2" s="108" customFormat="1">
      <c r="B733" s="107"/>
    </row>
    <row r="734" spans="2:2" s="108" customFormat="1">
      <c r="B734" s="107"/>
    </row>
    <row r="735" spans="2:2" s="108" customFormat="1">
      <c r="B735" s="107"/>
    </row>
    <row r="736" spans="2:2" s="108" customFormat="1">
      <c r="B736" s="107"/>
    </row>
    <row r="737" spans="2:2" s="108" customFormat="1">
      <c r="B737" s="107"/>
    </row>
    <row r="738" spans="2:2" s="108" customFormat="1">
      <c r="B738" s="107"/>
    </row>
    <row r="739" spans="2:2" s="108" customFormat="1">
      <c r="B739" s="107"/>
    </row>
    <row r="740" spans="2:2" s="108" customFormat="1">
      <c r="B740" s="107"/>
    </row>
    <row r="741" spans="2:2" s="108" customFormat="1">
      <c r="B741" s="107"/>
    </row>
    <row r="742" spans="2:2" s="108" customFormat="1">
      <c r="B742" s="107"/>
    </row>
    <row r="743" spans="2:2" s="108" customFormat="1">
      <c r="B743" s="107"/>
    </row>
    <row r="744" spans="2:2" s="108" customFormat="1">
      <c r="B744" s="107"/>
    </row>
    <row r="745" spans="2:2" s="108" customFormat="1">
      <c r="B745" s="107"/>
    </row>
    <row r="746" spans="2:2" s="108" customFormat="1">
      <c r="B746" s="107"/>
    </row>
    <row r="747" spans="2:2" s="108" customFormat="1">
      <c r="B747" s="107"/>
    </row>
    <row r="748" spans="2:2" s="108" customFormat="1">
      <c r="B748" s="107"/>
    </row>
    <row r="749" spans="2:2" s="108" customFormat="1">
      <c r="B749" s="107"/>
    </row>
    <row r="750" spans="2:2" s="108" customFormat="1">
      <c r="B750" s="107"/>
    </row>
    <row r="751" spans="2:2" s="108" customFormat="1">
      <c r="B751" s="107"/>
    </row>
    <row r="752" spans="2:2" s="108" customFormat="1">
      <c r="B752" s="107"/>
    </row>
    <row r="753" spans="2:2" s="108" customFormat="1">
      <c r="B753" s="107"/>
    </row>
    <row r="754" spans="2:2" s="108" customFormat="1">
      <c r="B754" s="107"/>
    </row>
    <row r="755" spans="2:2" s="108" customFormat="1">
      <c r="B755" s="107"/>
    </row>
    <row r="756" spans="2:2" s="108" customFormat="1">
      <c r="B756" s="107"/>
    </row>
    <row r="757" spans="2:2" s="108" customFormat="1">
      <c r="B757" s="107"/>
    </row>
    <row r="758" spans="2:2" s="108" customFormat="1">
      <c r="B758" s="107"/>
    </row>
    <row r="759" spans="2:2" s="108" customFormat="1">
      <c r="B759" s="107"/>
    </row>
    <row r="760" spans="2:2" s="108" customFormat="1">
      <c r="B760" s="107"/>
    </row>
    <row r="761" spans="2:2" s="108" customFormat="1">
      <c r="B761" s="107"/>
    </row>
    <row r="762" spans="2:2" s="108" customFormat="1">
      <c r="B762" s="107"/>
    </row>
    <row r="763" spans="2:2" s="108" customFormat="1">
      <c r="B763" s="107"/>
    </row>
    <row r="764" spans="2:2" s="108" customFormat="1">
      <c r="B764" s="107"/>
    </row>
    <row r="765" spans="2:2" s="108" customFormat="1">
      <c r="B765" s="107"/>
    </row>
    <row r="766" spans="2:2" s="108" customFormat="1">
      <c r="B766" s="107"/>
    </row>
    <row r="767" spans="2:2" s="108" customFormat="1">
      <c r="B767" s="107"/>
    </row>
    <row r="768" spans="2:2" s="108" customFormat="1">
      <c r="B768" s="107"/>
    </row>
    <row r="769" spans="2:2" s="108" customFormat="1">
      <c r="B769" s="107"/>
    </row>
    <row r="770" spans="2:2" s="108" customFormat="1">
      <c r="B770" s="107"/>
    </row>
    <row r="771" spans="2:2" s="108" customFormat="1">
      <c r="B771" s="107"/>
    </row>
    <row r="772" spans="2:2" s="108" customFormat="1">
      <c r="B772" s="107"/>
    </row>
    <row r="773" spans="2:2" s="108" customFormat="1">
      <c r="B773" s="107"/>
    </row>
    <row r="774" spans="2:2" s="108" customFormat="1">
      <c r="B774" s="107"/>
    </row>
    <row r="775" spans="2:2" s="108" customFormat="1">
      <c r="B775" s="107"/>
    </row>
    <row r="776" spans="2:2" s="108" customFormat="1">
      <c r="B776" s="107"/>
    </row>
    <row r="777" spans="2:2" s="108" customFormat="1">
      <c r="B777" s="107"/>
    </row>
    <row r="778" spans="2:2" s="108" customFormat="1">
      <c r="B778" s="107"/>
    </row>
    <row r="779" spans="2:2" s="108" customFormat="1">
      <c r="B779" s="107"/>
    </row>
    <row r="780" spans="2:2" s="108" customFormat="1">
      <c r="B780" s="107"/>
    </row>
    <row r="781" spans="2:2" s="108" customFormat="1">
      <c r="B781" s="107"/>
    </row>
    <row r="782" spans="2:2" s="108" customFormat="1">
      <c r="B782" s="107"/>
    </row>
    <row r="783" spans="2:2" s="108" customFormat="1">
      <c r="B783" s="107"/>
    </row>
    <row r="784" spans="2:2" s="108" customFormat="1">
      <c r="B784" s="107"/>
    </row>
    <row r="785" spans="2:2" s="108" customFormat="1">
      <c r="B785" s="107"/>
    </row>
    <row r="786" spans="2:2" s="108" customFormat="1">
      <c r="B786" s="107"/>
    </row>
    <row r="787" spans="2:2" s="108" customFormat="1">
      <c r="B787" s="107"/>
    </row>
    <row r="788" spans="2:2" s="108" customFormat="1">
      <c r="B788" s="107"/>
    </row>
    <row r="789" spans="2:2" s="108" customFormat="1">
      <c r="B789" s="107"/>
    </row>
    <row r="790" spans="2:2" s="108" customFormat="1">
      <c r="B790" s="107"/>
    </row>
    <row r="791" spans="2:2" s="108" customFormat="1">
      <c r="B791" s="107"/>
    </row>
    <row r="792" spans="2:2" s="108" customFormat="1">
      <c r="B792" s="107"/>
    </row>
    <row r="793" spans="2:2" s="108" customFormat="1">
      <c r="B793" s="107"/>
    </row>
    <row r="794" spans="2:2" s="108" customFormat="1">
      <c r="B794" s="107"/>
    </row>
    <row r="795" spans="2:2" s="108" customFormat="1">
      <c r="B795" s="107"/>
    </row>
    <row r="796" spans="2:2" s="108" customFormat="1">
      <c r="B796" s="107"/>
    </row>
    <row r="797" spans="2:2" s="108" customFormat="1">
      <c r="B797" s="107"/>
    </row>
    <row r="798" spans="2:2" s="108" customFormat="1">
      <c r="B798" s="107"/>
    </row>
    <row r="799" spans="2:2" s="108" customFormat="1">
      <c r="B799" s="107"/>
    </row>
    <row r="800" spans="2:2" s="108" customFormat="1">
      <c r="B800" s="107"/>
    </row>
    <row r="801" spans="2:2" s="108" customFormat="1">
      <c r="B801" s="107"/>
    </row>
    <row r="802" spans="2:2" s="108" customFormat="1">
      <c r="B802" s="107"/>
    </row>
    <row r="803" spans="2:2" s="108" customFormat="1">
      <c r="B803" s="107"/>
    </row>
    <row r="804" spans="2:2" s="108" customFormat="1">
      <c r="B804" s="107"/>
    </row>
    <row r="805" spans="2:2" s="108" customFormat="1">
      <c r="B805" s="107"/>
    </row>
    <row r="806" spans="2:2" s="108" customFormat="1">
      <c r="B806" s="107"/>
    </row>
    <row r="807" spans="2:2" s="108" customFormat="1">
      <c r="B807" s="107"/>
    </row>
    <row r="808" spans="2:2" s="108" customFormat="1">
      <c r="B808" s="107"/>
    </row>
    <row r="809" spans="2:2" s="108" customFormat="1">
      <c r="B809" s="107"/>
    </row>
    <row r="810" spans="2:2" s="108" customFormat="1">
      <c r="B810" s="107"/>
    </row>
    <row r="811" spans="2:2" s="108" customFormat="1">
      <c r="B811" s="107"/>
    </row>
    <row r="812" spans="2:2" s="108" customFormat="1">
      <c r="B812" s="107"/>
    </row>
    <row r="813" spans="2:2" s="108" customFormat="1">
      <c r="B813" s="107"/>
    </row>
    <row r="814" spans="2:2" s="108" customFormat="1">
      <c r="B814" s="107"/>
    </row>
    <row r="815" spans="2:2" s="108" customFormat="1">
      <c r="B815" s="107"/>
    </row>
    <row r="816" spans="2:2" s="108" customFormat="1">
      <c r="B816" s="107"/>
    </row>
    <row r="817" spans="2:2" s="108" customFormat="1">
      <c r="B817" s="107"/>
    </row>
    <row r="818" spans="2:2" s="108" customFormat="1">
      <c r="B818" s="107"/>
    </row>
    <row r="819" spans="2:2" s="108" customFormat="1">
      <c r="B819" s="107"/>
    </row>
    <row r="820" spans="2:2" s="108" customFormat="1">
      <c r="B820" s="107"/>
    </row>
    <row r="821" spans="2:2" s="108" customFormat="1">
      <c r="B821" s="107"/>
    </row>
    <row r="822" spans="2:2" s="108" customFormat="1">
      <c r="B822" s="107"/>
    </row>
    <row r="823" spans="2:2" s="108" customFormat="1">
      <c r="B823" s="107"/>
    </row>
    <row r="824" spans="2:2" s="108" customFormat="1">
      <c r="B824" s="107"/>
    </row>
    <row r="825" spans="2:2" s="108" customFormat="1">
      <c r="B825" s="107"/>
    </row>
    <row r="826" spans="2:2" s="108" customFormat="1">
      <c r="B826" s="107"/>
    </row>
    <row r="827" spans="2:2" s="108" customFormat="1">
      <c r="B827" s="107"/>
    </row>
    <row r="828" spans="2:2" s="108" customFormat="1">
      <c r="B828" s="107"/>
    </row>
    <row r="829" spans="2:2" s="108" customFormat="1">
      <c r="B829" s="107"/>
    </row>
    <row r="830" spans="2:2" s="108" customFormat="1">
      <c r="B830" s="107"/>
    </row>
    <row r="831" spans="2:2" s="108" customFormat="1">
      <c r="B831" s="107"/>
    </row>
    <row r="832" spans="2:2" s="108" customFormat="1">
      <c r="B832" s="107"/>
    </row>
    <row r="833" spans="2:2" s="108" customFormat="1">
      <c r="B833" s="107"/>
    </row>
    <row r="834" spans="2:2" s="108" customFormat="1">
      <c r="B834" s="107"/>
    </row>
    <row r="835" spans="2:2" s="108" customFormat="1">
      <c r="B835" s="107"/>
    </row>
    <row r="836" spans="2:2" s="108" customFormat="1">
      <c r="B836" s="107"/>
    </row>
    <row r="837" spans="2:2" s="108" customFormat="1">
      <c r="B837" s="107"/>
    </row>
    <row r="838" spans="2:2" s="108" customFormat="1">
      <c r="B838" s="107"/>
    </row>
    <row r="839" spans="2:2" s="108" customFormat="1">
      <c r="B839" s="107"/>
    </row>
    <row r="840" spans="2:2" s="108" customFormat="1">
      <c r="B840" s="107"/>
    </row>
    <row r="841" spans="2:2" s="108" customFormat="1">
      <c r="B841" s="107"/>
    </row>
    <row r="842" spans="2:2" s="108" customFormat="1">
      <c r="B842" s="107"/>
    </row>
    <row r="843" spans="2:2" s="108" customFormat="1">
      <c r="B843" s="107"/>
    </row>
    <row r="844" spans="2:2" s="108" customFormat="1">
      <c r="B844" s="107"/>
    </row>
    <row r="845" spans="2:2" s="108" customFormat="1">
      <c r="B845" s="107"/>
    </row>
    <row r="846" spans="2:2" s="108" customFormat="1">
      <c r="B846" s="107"/>
    </row>
    <row r="847" spans="2:2" s="108" customFormat="1">
      <c r="B847" s="107"/>
    </row>
    <row r="848" spans="2:2" s="108" customFormat="1">
      <c r="B848" s="107"/>
    </row>
    <row r="849" spans="2:2" s="108" customFormat="1">
      <c r="B849" s="107"/>
    </row>
    <row r="850" spans="2:2" s="108" customFormat="1">
      <c r="B850" s="107"/>
    </row>
    <row r="851" spans="2:2" s="108" customFormat="1">
      <c r="B851" s="107"/>
    </row>
    <row r="852" spans="2:2" s="108" customFormat="1">
      <c r="B852" s="107"/>
    </row>
    <row r="853" spans="2:2" s="108" customFormat="1">
      <c r="B853" s="107"/>
    </row>
    <row r="854" spans="2:2" s="108" customFormat="1">
      <c r="B854" s="107"/>
    </row>
    <row r="855" spans="2:2" s="108" customFormat="1">
      <c r="B855" s="107"/>
    </row>
    <row r="856" spans="2:2" s="108" customFormat="1">
      <c r="B856" s="107"/>
    </row>
    <row r="857" spans="2:2" s="108" customFormat="1">
      <c r="B857" s="107"/>
    </row>
    <row r="858" spans="2:2" s="108" customFormat="1">
      <c r="B858" s="107"/>
    </row>
    <row r="859" spans="2:2" s="108" customFormat="1">
      <c r="B859" s="107"/>
    </row>
    <row r="860" spans="2:2" s="108" customFormat="1">
      <c r="B860" s="107"/>
    </row>
    <row r="861" spans="2:2" s="108" customFormat="1">
      <c r="B861" s="107"/>
    </row>
    <row r="862" spans="2:2" s="108" customFormat="1">
      <c r="B862" s="107"/>
    </row>
    <row r="863" spans="2:2" s="108" customFormat="1">
      <c r="B863" s="107"/>
    </row>
    <row r="864" spans="2:2" s="108" customFormat="1">
      <c r="B864" s="107"/>
    </row>
    <row r="865" spans="2:2" s="108" customFormat="1">
      <c r="B865" s="107"/>
    </row>
    <row r="866" spans="2:2" s="108" customFormat="1">
      <c r="B866" s="107"/>
    </row>
    <row r="867" spans="2:2" s="108" customFormat="1">
      <c r="B867" s="107"/>
    </row>
    <row r="868" spans="2:2" s="108" customFormat="1">
      <c r="B868" s="107"/>
    </row>
    <row r="869" spans="2:2" s="108" customFormat="1">
      <c r="B869" s="107"/>
    </row>
    <row r="870" spans="2:2" s="108" customFormat="1">
      <c r="B870" s="107"/>
    </row>
    <row r="871" spans="2:2" s="108" customFormat="1">
      <c r="B871" s="107"/>
    </row>
    <row r="872" spans="2:2" s="108" customFormat="1">
      <c r="B872" s="107"/>
    </row>
    <row r="873" spans="2:2" s="108" customFormat="1">
      <c r="B873" s="107"/>
    </row>
    <row r="874" spans="2:2" s="108" customFormat="1">
      <c r="B874" s="107"/>
    </row>
    <row r="875" spans="2:2" s="108" customFormat="1">
      <c r="B875" s="107"/>
    </row>
    <row r="876" spans="2:2" s="108" customFormat="1">
      <c r="B876" s="107"/>
    </row>
    <row r="877" spans="2:2" s="108" customFormat="1">
      <c r="B877" s="107"/>
    </row>
    <row r="878" spans="2:2" s="108" customFormat="1">
      <c r="B878" s="107"/>
    </row>
    <row r="879" spans="2:2" s="108" customFormat="1">
      <c r="B879" s="107"/>
    </row>
    <row r="880" spans="2:2" s="108" customFormat="1">
      <c r="B880" s="107"/>
    </row>
    <row r="881" spans="2:2" s="108" customFormat="1">
      <c r="B881" s="107"/>
    </row>
    <row r="882" spans="2:2" s="108" customFormat="1">
      <c r="B882" s="107"/>
    </row>
    <row r="883" spans="2:2" s="108" customFormat="1">
      <c r="B883" s="107"/>
    </row>
    <row r="884" spans="2:2" s="108" customFormat="1">
      <c r="B884" s="107"/>
    </row>
    <row r="885" spans="2:2" s="108" customFormat="1">
      <c r="B885" s="107"/>
    </row>
    <row r="886" spans="2:2" s="108" customFormat="1">
      <c r="B886" s="107"/>
    </row>
    <row r="887" spans="2:2" s="108" customFormat="1">
      <c r="B887" s="107"/>
    </row>
    <row r="888" spans="2:2" s="108" customFormat="1">
      <c r="B888" s="107"/>
    </row>
    <row r="889" spans="2:2" s="108" customFormat="1">
      <c r="B889" s="107"/>
    </row>
    <row r="890" spans="2:2" s="108" customFormat="1">
      <c r="B890" s="107"/>
    </row>
    <row r="891" spans="2:2" s="108" customFormat="1">
      <c r="B891" s="107"/>
    </row>
    <row r="892" spans="2:2" s="108" customFormat="1">
      <c r="B892" s="107"/>
    </row>
    <row r="893" spans="2:2" s="108" customFormat="1">
      <c r="B893" s="107"/>
    </row>
    <row r="894" spans="2:2" s="108" customFormat="1">
      <c r="B894" s="107"/>
    </row>
    <row r="895" spans="2:2" s="108" customFormat="1">
      <c r="B895" s="107"/>
    </row>
    <row r="896" spans="2:2" s="108" customFormat="1">
      <c r="B896" s="107"/>
    </row>
    <row r="897" spans="2:2" s="108" customFormat="1">
      <c r="B897" s="107"/>
    </row>
    <row r="898" spans="2:2" s="108" customFormat="1">
      <c r="B898" s="107"/>
    </row>
    <row r="899" spans="2:2" s="108" customFormat="1">
      <c r="B899" s="107"/>
    </row>
    <row r="900" spans="2:2" s="108" customFormat="1">
      <c r="B900" s="107"/>
    </row>
    <row r="901" spans="2:2" s="108" customFormat="1">
      <c r="B901" s="107"/>
    </row>
    <row r="902" spans="2:2" s="108" customFormat="1">
      <c r="B902" s="107"/>
    </row>
    <row r="903" spans="2:2" s="108" customFormat="1">
      <c r="B903" s="107"/>
    </row>
    <row r="904" spans="2:2" s="108" customFormat="1">
      <c r="B904" s="107"/>
    </row>
    <row r="905" spans="2:2" s="108" customFormat="1">
      <c r="B905" s="107"/>
    </row>
    <row r="906" spans="2:2" s="108" customFormat="1">
      <c r="B906" s="107"/>
    </row>
    <row r="907" spans="2:2" s="108" customFormat="1">
      <c r="B907" s="107"/>
    </row>
    <row r="908" spans="2:2" s="108" customFormat="1">
      <c r="B908" s="107"/>
    </row>
    <row r="909" spans="2:2" s="108" customFormat="1">
      <c r="B909" s="107"/>
    </row>
    <row r="910" spans="2:2" s="108" customFormat="1">
      <c r="B910" s="107"/>
    </row>
    <row r="911" spans="2:2" s="108" customFormat="1">
      <c r="B911" s="107"/>
    </row>
    <row r="912" spans="2:2" s="108" customFormat="1">
      <c r="B912" s="107"/>
    </row>
    <row r="913" spans="2:2" s="108" customFormat="1">
      <c r="B913" s="107"/>
    </row>
    <row r="914" spans="2:2" s="108" customFormat="1">
      <c r="B914" s="107"/>
    </row>
    <row r="915" spans="2:2" s="108" customFormat="1">
      <c r="B915" s="107"/>
    </row>
    <row r="916" spans="2:2" s="108" customFormat="1">
      <c r="B916" s="107"/>
    </row>
    <row r="917" spans="2:2" s="108" customFormat="1">
      <c r="B917" s="107"/>
    </row>
    <row r="918" spans="2:2" s="108" customFormat="1">
      <c r="B918" s="107"/>
    </row>
    <row r="919" spans="2:2" s="108" customFormat="1">
      <c r="B919" s="107"/>
    </row>
    <row r="920" spans="2:2" s="108" customFormat="1">
      <c r="B920" s="107"/>
    </row>
    <row r="921" spans="2:2" s="108" customFormat="1">
      <c r="B921" s="107"/>
    </row>
    <row r="922" spans="2:2" s="108" customFormat="1">
      <c r="B922" s="107"/>
    </row>
    <row r="923" spans="2:2" s="108" customFormat="1">
      <c r="B923" s="107"/>
    </row>
    <row r="924" spans="2:2" s="108" customFormat="1">
      <c r="B924" s="107"/>
    </row>
    <row r="925" spans="2:2" s="108" customFormat="1">
      <c r="B925" s="107"/>
    </row>
    <row r="926" spans="2:2" s="108" customFormat="1">
      <c r="B926" s="107"/>
    </row>
    <row r="927" spans="2:2" s="108" customFormat="1">
      <c r="B927" s="107"/>
    </row>
    <row r="928" spans="2:2" s="108" customFormat="1">
      <c r="B928" s="107"/>
    </row>
    <row r="929" spans="2:2" s="108" customFormat="1">
      <c r="B929" s="107"/>
    </row>
    <row r="930" spans="2:2" s="108" customFormat="1">
      <c r="B930" s="107"/>
    </row>
    <row r="931" spans="2:2" s="108" customFormat="1">
      <c r="B931" s="107"/>
    </row>
    <row r="932" spans="2:2" s="108" customFormat="1">
      <c r="B932" s="107"/>
    </row>
    <row r="933" spans="2:2" s="108" customFormat="1">
      <c r="B933" s="107"/>
    </row>
    <row r="934" spans="2:2" s="108" customFormat="1">
      <c r="B934" s="107"/>
    </row>
    <row r="935" spans="2:2" s="108" customFormat="1">
      <c r="B935" s="107"/>
    </row>
    <row r="936" spans="2:2" s="108" customFormat="1">
      <c r="B936" s="107"/>
    </row>
    <row r="937" spans="2:2" s="108" customFormat="1">
      <c r="B937" s="107"/>
    </row>
    <row r="938" spans="2:2" s="108" customFormat="1">
      <c r="B938" s="107"/>
    </row>
    <row r="939" spans="2:2" s="108" customFormat="1">
      <c r="B939" s="107"/>
    </row>
    <row r="940" spans="2:2" s="108" customFormat="1">
      <c r="B940" s="107"/>
    </row>
    <row r="941" spans="2:2" s="108" customFormat="1">
      <c r="B941" s="107"/>
    </row>
    <row r="942" spans="2:2" s="108" customFormat="1">
      <c r="B942" s="107"/>
    </row>
    <row r="943" spans="2:2" s="108" customFormat="1">
      <c r="B943" s="107"/>
    </row>
    <row r="944" spans="2:2" s="108" customFormat="1">
      <c r="B944" s="107"/>
    </row>
    <row r="945" spans="2:2" s="108" customFormat="1">
      <c r="B945" s="107"/>
    </row>
    <row r="946" spans="2:2" s="108" customFormat="1">
      <c r="B946" s="107"/>
    </row>
    <row r="947" spans="2:2" s="108" customFormat="1">
      <c r="B947" s="107"/>
    </row>
    <row r="948" spans="2:2" s="108" customFormat="1">
      <c r="B948" s="107"/>
    </row>
    <row r="949" spans="2:2" s="108" customFormat="1">
      <c r="B949" s="107"/>
    </row>
    <row r="950" spans="2:2" s="108" customFormat="1">
      <c r="B950" s="107"/>
    </row>
    <row r="951" spans="2:2" s="108" customFormat="1">
      <c r="B951" s="107"/>
    </row>
    <row r="952" spans="2:2" s="108" customFormat="1">
      <c r="B952" s="107"/>
    </row>
    <row r="953" spans="2:2" s="108" customFormat="1">
      <c r="B953" s="107"/>
    </row>
    <row r="954" spans="2:2" s="108" customFormat="1">
      <c r="B954" s="107"/>
    </row>
    <row r="955" spans="2:2" s="108" customFormat="1">
      <c r="B955" s="107"/>
    </row>
    <row r="956" spans="2:2" s="108" customFormat="1">
      <c r="B956" s="107"/>
    </row>
    <row r="957" spans="2:2" s="108" customFormat="1">
      <c r="B957" s="107"/>
    </row>
    <row r="958" spans="2:2" s="108" customFormat="1">
      <c r="B958" s="107"/>
    </row>
    <row r="959" spans="2:2" s="108" customFormat="1">
      <c r="B959" s="107"/>
    </row>
    <row r="960" spans="2:2" s="108" customFormat="1">
      <c r="B960" s="107"/>
    </row>
    <row r="961" spans="2:2" s="108" customFormat="1">
      <c r="B961" s="107"/>
    </row>
    <row r="962" spans="2:2" s="108" customFormat="1">
      <c r="B962" s="107"/>
    </row>
    <row r="963" spans="2:2" s="108" customFormat="1">
      <c r="B963" s="107"/>
    </row>
    <row r="964" spans="2:2" s="108" customFormat="1">
      <c r="B964" s="107"/>
    </row>
    <row r="965" spans="2:2" s="108" customFormat="1">
      <c r="B965" s="107"/>
    </row>
    <row r="966" spans="2:2" s="108" customFormat="1">
      <c r="B966" s="107"/>
    </row>
    <row r="967" spans="2:2" s="108" customFormat="1">
      <c r="B967" s="107"/>
    </row>
    <row r="968" spans="2:2" s="108" customFormat="1">
      <c r="B968" s="107"/>
    </row>
    <row r="969" spans="2:2" s="108" customFormat="1">
      <c r="B969" s="107"/>
    </row>
    <row r="970" spans="2:2" s="108" customFormat="1">
      <c r="B970" s="107"/>
    </row>
    <row r="971" spans="2:2" s="108" customFormat="1">
      <c r="B971" s="107"/>
    </row>
    <row r="972" spans="2:2" s="108" customFormat="1">
      <c r="B972" s="107"/>
    </row>
    <row r="973" spans="2:2" s="108" customFormat="1">
      <c r="B973" s="107"/>
    </row>
    <row r="974" spans="2:2" s="108" customFormat="1">
      <c r="B974" s="107"/>
    </row>
    <row r="975" spans="2:2" s="108" customFormat="1">
      <c r="B975" s="107"/>
    </row>
    <row r="976" spans="2:2" s="108" customFormat="1">
      <c r="B976" s="107"/>
    </row>
    <row r="977" spans="2:2" s="108" customFormat="1">
      <c r="B977" s="107"/>
    </row>
    <row r="978" spans="2:2" s="108" customFormat="1">
      <c r="B978" s="107"/>
    </row>
    <row r="979" spans="2:2" s="108" customFormat="1">
      <c r="B979" s="107"/>
    </row>
    <row r="980" spans="2:2" s="108" customFormat="1">
      <c r="B980" s="107"/>
    </row>
    <row r="981" spans="2:2" s="108" customFormat="1">
      <c r="B981" s="107"/>
    </row>
    <row r="982" spans="2:2" s="108" customFormat="1">
      <c r="B982" s="107"/>
    </row>
    <row r="983" spans="2:2" s="108" customFormat="1">
      <c r="B983" s="107"/>
    </row>
    <row r="984" spans="2:2" s="108" customFormat="1">
      <c r="B984" s="107"/>
    </row>
    <row r="985" spans="2:2" s="108" customFormat="1">
      <c r="B985" s="107"/>
    </row>
  </sheetData>
  <mergeCells count="29">
    <mergeCell ref="H7:H9"/>
    <mergeCell ref="O1:AA1"/>
    <mergeCell ref="A3:T3"/>
    <mergeCell ref="A4:T4"/>
    <mergeCell ref="A6:I6"/>
    <mergeCell ref="J6:V6"/>
    <mergeCell ref="W6:W9"/>
    <mergeCell ref="X6:Z7"/>
    <mergeCell ref="AA6:AA9"/>
    <mergeCell ref="A7:A9"/>
    <mergeCell ref="B7:B9"/>
    <mergeCell ref="C7:C9"/>
    <mergeCell ref="D7:D9"/>
    <mergeCell ref="E7:E9"/>
    <mergeCell ref="F7:F9"/>
    <mergeCell ref="G7:G9"/>
    <mergeCell ref="X8:X9"/>
    <mergeCell ref="Y8:Y9"/>
    <mergeCell ref="Z8:Z9"/>
    <mergeCell ref="I7:I9"/>
    <mergeCell ref="J7:J9"/>
    <mergeCell ref="K7:K9"/>
    <mergeCell ref="L7:L9"/>
    <mergeCell ref="M7:U7"/>
    <mergeCell ref="V7:V9"/>
    <mergeCell ref="M8:M9"/>
    <mergeCell ref="N8:P8"/>
    <mergeCell ref="Q8:T8"/>
    <mergeCell ref="U8:U9"/>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2:Q1173"/>
  <sheetViews>
    <sheetView topLeftCell="A1144" workbookViewId="0">
      <selection activeCell="I1169" sqref="I1169"/>
    </sheetView>
  </sheetViews>
  <sheetFormatPr defaultRowHeight="14.4"/>
  <sheetData>
    <row r="2" spans="1:16" s="111" customFormat="1" ht="25.5" customHeight="1">
      <c r="A2" s="109"/>
      <c r="B2" s="110"/>
      <c r="C2" s="110"/>
      <c r="D2" s="110"/>
      <c r="E2" s="110"/>
      <c r="F2" s="110"/>
      <c r="G2" s="575" t="s">
        <v>654</v>
      </c>
      <c r="H2" s="576"/>
      <c r="I2" s="576"/>
      <c r="J2" s="576"/>
      <c r="K2" s="576"/>
      <c r="L2" s="576"/>
      <c r="M2" s="576"/>
      <c r="N2" s="576"/>
      <c r="O2" s="576"/>
      <c r="P2" s="576"/>
    </row>
    <row r="3" spans="1:16" s="111" customFormat="1" ht="53.25" customHeight="1">
      <c r="A3" s="109"/>
      <c r="B3" s="110"/>
      <c r="C3" s="110"/>
      <c r="D3" s="110"/>
      <c r="E3" s="110"/>
      <c r="F3" s="575" t="s">
        <v>655</v>
      </c>
      <c r="G3" s="576"/>
      <c r="H3" s="576"/>
      <c r="I3" s="576"/>
      <c r="J3" s="576"/>
      <c r="K3" s="576"/>
      <c r="L3" s="576"/>
      <c r="M3" s="576"/>
      <c r="N3" s="576"/>
      <c r="O3" s="576"/>
      <c r="P3" s="576"/>
    </row>
    <row r="4" spans="1:16" s="112" customFormat="1" ht="13.8"/>
    <row r="5" spans="1:16" s="112" customFormat="1" ht="15.6">
      <c r="A5" s="578" t="s">
        <v>656</v>
      </c>
      <c r="B5" s="578"/>
      <c r="C5" s="578"/>
      <c r="D5" s="578"/>
      <c r="E5" s="578"/>
      <c r="F5" s="578"/>
      <c r="G5" s="578"/>
      <c r="H5" s="578"/>
      <c r="I5" s="578"/>
      <c r="J5" s="578"/>
      <c r="K5" s="578"/>
      <c r="L5" s="578"/>
      <c r="M5" s="578"/>
      <c r="N5" s="578"/>
      <c r="O5" s="578"/>
      <c r="P5" s="578"/>
    </row>
    <row r="6" spans="1:16" s="112" customFormat="1" ht="13.8"/>
    <row r="7" spans="1:16" s="112" customFormat="1" ht="15.6">
      <c r="A7" s="579" t="s">
        <v>32</v>
      </c>
      <c r="B7" s="578"/>
      <c r="C7" s="578"/>
      <c r="D7" s="578"/>
      <c r="E7" s="578"/>
      <c r="F7" s="578"/>
      <c r="G7" s="578"/>
      <c r="H7" s="578"/>
      <c r="I7" s="578"/>
      <c r="J7" s="578"/>
      <c r="K7" s="578"/>
      <c r="L7" s="578"/>
      <c r="M7" s="578"/>
      <c r="N7" s="578"/>
      <c r="O7" s="578"/>
      <c r="P7" s="578"/>
    </row>
    <row r="8" spans="1:16" s="112" customFormat="1" ht="16.2" customHeight="1">
      <c r="A8" s="580" t="s">
        <v>431</v>
      </c>
      <c r="B8" s="580"/>
      <c r="C8" s="580"/>
      <c r="D8" s="580"/>
      <c r="E8" s="580"/>
      <c r="F8" s="580"/>
      <c r="G8" s="580"/>
      <c r="H8" s="580"/>
      <c r="I8" s="580"/>
      <c r="J8" s="580"/>
      <c r="K8" s="580"/>
      <c r="L8" s="580"/>
      <c r="M8" s="580"/>
      <c r="N8" s="580"/>
      <c r="O8" s="580"/>
      <c r="P8" s="580"/>
    </row>
    <row r="9" spans="1:16" s="112" customFormat="1" ht="43.2" customHeight="1">
      <c r="A9" s="581" t="s">
        <v>657</v>
      </c>
      <c r="B9" s="568" t="s">
        <v>658</v>
      </c>
      <c r="C9" s="568" t="s">
        <v>659</v>
      </c>
      <c r="D9" s="564" t="s">
        <v>660</v>
      </c>
      <c r="E9" s="564"/>
      <c r="F9" s="564" t="s">
        <v>661</v>
      </c>
      <c r="G9" s="564"/>
      <c r="H9" s="565" t="s">
        <v>662</v>
      </c>
      <c r="I9" s="566"/>
      <c r="J9" s="566"/>
      <c r="K9" s="566"/>
      <c r="L9" s="566"/>
      <c r="M9" s="566"/>
      <c r="N9" s="566"/>
      <c r="O9" s="566"/>
      <c r="P9" s="567"/>
    </row>
    <row r="10" spans="1:16" s="112" customFormat="1" ht="57.6" customHeight="1">
      <c r="A10" s="582"/>
      <c r="B10" s="569"/>
      <c r="C10" s="569"/>
      <c r="D10" s="568" t="s">
        <v>663</v>
      </c>
      <c r="E10" s="568" t="s">
        <v>664</v>
      </c>
      <c r="F10" s="568" t="s">
        <v>665</v>
      </c>
      <c r="G10" s="568" t="s">
        <v>666</v>
      </c>
      <c r="H10" s="563" t="s">
        <v>451</v>
      </c>
      <c r="I10" s="571" t="s">
        <v>452</v>
      </c>
      <c r="J10" s="571"/>
      <c r="K10" s="571"/>
      <c r="L10" s="572" t="s">
        <v>453</v>
      </c>
      <c r="M10" s="573"/>
      <c r="N10" s="573"/>
      <c r="O10" s="574"/>
      <c r="P10" s="568" t="s">
        <v>454</v>
      </c>
    </row>
    <row r="11" spans="1:16" s="112" customFormat="1" ht="13.8">
      <c r="A11" s="582"/>
      <c r="B11" s="569"/>
      <c r="C11" s="569"/>
      <c r="D11" s="569"/>
      <c r="E11" s="569"/>
      <c r="F11" s="569"/>
      <c r="G11" s="569"/>
      <c r="H11" s="563"/>
      <c r="I11" s="563" t="s">
        <v>667</v>
      </c>
      <c r="J11" s="563" t="s">
        <v>668</v>
      </c>
      <c r="K11" s="563" t="s">
        <v>669</v>
      </c>
      <c r="L11" s="561" t="s">
        <v>670</v>
      </c>
      <c r="M11" s="561" t="s">
        <v>671</v>
      </c>
      <c r="N11" s="561" t="s">
        <v>672</v>
      </c>
      <c r="O11" s="561" t="s">
        <v>673</v>
      </c>
      <c r="P11" s="569"/>
    </row>
    <row r="12" spans="1:16" s="112" customFormat="1" ht="34.5" customHeight="1">
      <c r="A12" s="583"/>
      <c r="B12" s="570"/>
      <c r="C12" s="570"/>
      <c r="D12" s="570"/>
      <c r="E12" s="570"/>
      <c r="F12" s="570"/>
      <c r="G12" s="570"/>
      <c r="H12" s="563"/>
      <c r="I12" s="563"/>
      <c r="J12" s="563"/>
      <c r="K12" s="563"/>
      <c r="L12" s="562"/>
      <c r="M12" s="562"/>
      <c r="N12" s="562"/>
      <c r="O12" s="562"/>
      <c r="P12" s="570"/>
    </row>
    <row r="13" spans="1:16" s="112" customFormat="1" ht="13.8">
      <c r="A13" s="113" t="s">
        <v>674</v>
      </c>
      <c r="B13" s="113" t="s">
        <v>350</v>
      </c>
      <c r="C13" s="113" t="s">
        <v>352</v>
      </c>
      <c r="D13" s="113" t="s">
        <v>346</v>
      </c>
      <c r="E13" s="113" t="s">
        <v>675</v>
      </c>
      <c r="F13" s="113" t="s">
        <v>676</v>
      </c>
      <c r="G13" s="113" t="s">
        <v>677</v>
      </c>
      <c r="H13" s="113" t="s">
        <v>678</v>
      </c>
      <c r="I13" s="113" t="s">
        <v>679</v>
      </c>
      <c r="J13" s="113" t="s">
        <v>680</v>
      </c>
      <c r="K13" s="113" t="s">
        <v>357</v>
      </c>
      <c r="L13" s="113" t="s">
        <v>681</v>
      </c>
      <c r="M13" s="113" t="s">
        <v>682</v>
      </c>
      <c r="N13" s="113" t="s">
        <v>683</v>
      </c>
      <c r="O13" s="113" t="s">
        <v>684</v>
      </c>
      <c r="P13" s="113" t="s">
        <v>685</v>
      </c>
    </row>
    <row r="14" spans="1:16" s="112" customFormat="1" ht="79.2">
      <c r="A14" s="114">
        <v>1</v>
      </c>
      <c r="B14" s="115" t="s">
        <v>686</v>
      </c>
      <c r="C14" s="116" t="s">
        <v>47</v>
      </c>
      <c r="D14" s="117" t="s">
        <v>687</v>
      </c>
      <c r="E14" s="118" t="s">
        <v>680</v>
      </c>
      <c r="F14" s="119" t="s">
        <v>688</v>
      </c>
      <c r="G14" s="114">
        <v>0.4</v>
      </c>
      <c r="H14" s="120">
        <f>[1]январь!$I14+[1]январь!$J14+[1]январь!$K14</f>
        <v>10</v>
      </c>
      <c r="I14" s="121"/>
      <c r="J14" s="121"/>
      <c r="K14" s="121">
        <v>15</v>
      </c>
      <c r="L14" s="121"/>
      <c r="M14" s="114"/>
      <c r="N14" s="114">
        <v>1</v>
      </c>
      <c r="O14" s="114">
        <v>14</v>
      </c>
      <c r="P14" s="114" t="s">
        <v>47</v>
      </c>
    </row>
    <row r="15" spans="1:16" s="112" customFormat="1" ht="79.2">
      <c r="A15" s="114">
        <v>2</v>
      </c>
      <c r="B15" s="115" t="s">
        <v>686</v>
      </c>
      <c r="C15" s="116" t="s">
        <v>47</v>
      </c>
      <c r="D15" s="116" t="s">
        <v>47</v>
      </c>
      <c r="E15" s="116" t="s">
        <v>47</v>
      </c>
      <c r="F15" s="119" t="s">
        <v>689</v>
      </c>
      <c r="G15" s="114">
        <v>0.4</v>
      </c>
      <c r="H15" s="120">
        <f>[1]январь!$I15+[1]январь!$J15+[1]январь!$K15</f>
        <v>18</v>
      </c>
      <c r="I15" s="121"/>
      <c r="J15" s="121"/>
      <c r="K15" s="121">
        <v>10</v>
      </c>
      <c r="L15" s="121"/>
      <c r="M15" s="114"/>
      <c r="N15" s="114"/>
      <c r="O15" s="114">
        <v>10</v>
      </c>
      <c r="P15" s="114" t="s">
        <v>47</v>
      </c>
    </row>
    <row r="16" spans="1:16" s="112" customFormat="1" ht="79.2">
      <c r="A16" s="114">
        <v>3</v>
      </c>
      <c r="B16" s="115" t="s">
        <v>686</v>
      </c>
      <c r="C16" s="116" t="s">
        <v>47</v>
      </c>
      <c r="D16" s="116" t="s">
        <v>47</v>
      </c>
      <c r="E16" s="116" t="s">
        <v>47</v>
      </c>
      <c r="F16" s="119" t="s">
        <v>690</v>
      </c>
      <c r="G16" s="114">
        <v>0.4</v>
      </c>
      <c r="H16" s="120">
        <f>[1]январь!$I16+[1]январь!$J16+[1]январь!$K16</f>
        <v>2</v>
      </c>
      <c r="I16" s="121"/>
      <c r="J16" s="121"/>
      <c r="K16" s="121">
        <v>18</v>
      </c>
      <c r="L16" s="121"/>
      <c r="M16" s="114"/>
      <c r="N16" s="114">
        <v>1</v>
      </c>
      <c r="O16" s="114">
        <v>17</v>
      </c>
      <c r="P16" s="114" t="s">
        <v>47</v>
      </c>
    </row>
    <row r="17" spans="1:16" s="112" customFormat="1" ht="79.2">
      <c r="A17" s="114">
        <v>4</v>
      </c>
      <c r="B17" s="115" t="s">
        <v>686</v>
      </c>
      <c r="C17" s="116" t="s">
        <v>47</v>
      </c>
      <c r="D17" s="116" t="s">
        <v>47</v>
      </c>
      <c r="E17" s="116" t="s">
        <v>47</v>
      </c>
      <c r="F17" s="119" t="s">
        <v>691</v>
      </c>
      <c r="G17" s="114">
        <v>0.4</v>
      </c>
      <c r="H17" s="120">
        <f>[1]январь!$I17+[1]январь!$J17+[1]январь!$K17</f>
        <v>2</v>
      </c>
      <c r="I17" s="122"/>
      <c r="J17" s="122"/>
      <c r="K17" s="114">
        <v>2</v>
      </c>
      <c r="L17" s="122"/>
      <c r="M17" s="122"/>
      <c r="N17" s="122"/>
      <c r="O17" s="114">
        <v>2</v>
      </c>
      <c r="P17" s="114" t="s">
        <v>47</v>
      </c>
    </row>
    <row r="18" spans="1:16" s="112" customFormat="1" ht="79.2">
      <c r="A18" s="114">
        <v>5</v>
      </c>
      <c r="B18" s="115" t="s">
        <v>686</v>
      </c>
      <c r="C18" s="116" t="s">
        <v>47</v>
      </c>
      <c r="D18" s="116" t="s">
        <v>47</v>
      </c>
      <c r="E18" s="116" t="s">
        <v>47</v>
      </c>
      <c r="F18" s="119" t="s">
        <v>692</v>
      </c>
      <c r="G18" s="114">
        <v>0.4</v>
      </c>
      <c r="H18" s="120">
        <f>[1]январь!$I18+[1]январь!$J18+[1]январь!$K18</f>
        <v>2</v>
      </c>
      <c r="I18" s="122"/>
      <c r="J18" s="114">
        <v>2</v>
      </c>
      <c r="K18" s="114"/>
      <c r="L18" s="114"/>
      <c r="M18" s="114"/>
      <c r="N18" s="114">
        <v>2</v>
      </c>
      <c r="O18" s="122"/>
      <c r="P18" s="114" t="s">
        <v>47</v>
      </c>
    </row>
    <row r="19" spans="1:16" s="112" customFormat="1" ht="79.2">
      <c r="A19" s="114">
        <v>6</v>
      </c>
      <c r="B19" s="115" t="s">
        <v>686</v>
      </c>
      <c r="C19" s="116" t="s">
        <v>47</v>
      </c>
      <c r="D19" s="117" t="s">
        <v>693</v>
      </c>
      <c r="E19" s="118" t="s">
        <v>680</v>
      </c>
      <c r="F19" s="119" t="s">
        <v>694</v>
      </c>
      <c r="G19" s="114">
        <v>0.4</v>
      </c>
      <c r="H19" s="120">
        <f>[1]январь!$I19+[1]январь!$J19+[1]январь!$K19</f>
        <v>28</v>
      </c>
      <c r="I19" s="121"/>
      <c r="J19" s="121">
        <v>2</v>
      </c>
      <c r="K19" s="121"/>
      <c r="L19" s="121"/>
      <c r="M19" s="114"/>
      <c r="N19" s="114">
        <v>2</v>
      </c>
      <c r="O19" s="114"/>
      <c r="P19" s="114" t="s">
        <v>47</v>
      </c>
    </row>
    <row r="20" spans="1:16" s="112" customFormat="1" ht="79.2">
      <c r="A20" s="114">
        <v>7</v>
      </c>
      <c r="B20" s="115" t="s">
        <v>686</v>
      </c>
      <c r="C20" s="116" t="s">
        <v>47</v>
      </c>
      <c r="D20" s="117" t="s">
        <v>687</v>
      </c>
      <c r="E20" s="118" t="s">
        <v>680</v>
      </c>
      <c r="F20" s="119" t="s">
        <v>695</v>
      </c>
      <c r="G20" s="114">
        <v>0.4</v>
      </c>
      <c r="H20" s="120">
        <f>[1]январь!$I20+[1]январь!$J20+[1]январь!$K20</f>
        <v>4</v>
      </c>
      <c r="I20" s="121"/>
      <c r="J20" s="121"/>
      <c r="K20" s="121">
        <v>28</v>
      </c>
      <c r="L20" s="121"/>
      <c r="M20" s="114"/>
      <c r="N20" s="114">
        <v>6</v>
      </c>
      <c r="O20" s="114">
        <v>22</v>
      </c>
      <c r="P20" s="114" t="s">
        <v>47</v>
      </c>
    </row>
    <row r="21" spans="1:16" s="112" customFormat="1" ht="79.2">
      <c r="A21" s="114">
        <v>8</v>
      </c>
      <c r="B21" s="115" t="s">
        <v>686</v>
      </c>
      <c r="C21" s="116" t="s">
        <v>47</v>
      </c>
      <c r="D21" s="117" t="s">
        <v>687</v>
      </c>
      <c r="E21" s="118" t="s">
        <v>680</v>
      </c>
      <c r="F21" s="119" t="s">
        <v>696</v>
      </c>
      <c r="G21" s="114">
        <v>0.4</v>
      </c>
      <c r="H21" s="120">
        <f>[1]январь!$I21+[1]январь!$J21+[1]январь!$K21</f>
        <v>2</v>
      </c>
      <c r="I21" s="121"/>
      <c r="J21" s="121">
        <v>4</v>
      </c>
      <c r="K21" s="121"/>
      <c r="L21" s="121"/>
      <c r="M21" s="114"/>
      <c r="N21" s="114">
        <v>4</v>
      </c>
      <c r="O21" s="114"/>
      <c r="P21" s="114" t="s">
        <v>47</v>
      </c>
    </row>
    <row r="22" spans="1:16" s="112" customFormat="1" ht="79.2">
      <c r="A22" s="114">
        <v>9</v>
      </c>
      <c r="B22" s="115" t="s">
        <v>686</v>
      </c>
      <c r="C22" s="123"/>
      <c r="D22" s="117" t="s">
        <v>697</v>
      </c>
      <c r="E22" s="118" t="s">
        <v>680</v>
      </c>
      <c r="F22" s="119" t="s">
        <v>698</v>
      </c>
      <c r="G22" s="114">
        <v>0.4</v>
      </c>
      <c r="H22" s="120">
        <f>[1]январь!$I22+[1]январь!$J22+[1]январь!$K22</f>
        <v>2</v>
      </c>
      <c r="I22" s="122"/>
      <c r="J22" s="122"/>
      <c r="K22" s="114">
        <v>2</v>
      </c>
      <c r="L22" s="114"/>
      <c r="M22" s="114"/>
      <c r="N22" s="114">
        <v>2</v>
      </c>
      <c r="O22" s="114"/>
      <c r="P22" s="114"/>
    </row>
    <row r="23" spans="1:16" s="112" customFormat="1" ht="79.2">
      <c r="A23" s="114">
        <v>10</v>
      </c>
      <c r="B23" s="115" t="s">
        <v>686</v>
      </c>
      <c r="C23" s="116" t="s">
        <v>47</v>
      </c>
      <c r="D23" s="117" t="s">
        <v>687</v>
      </c>
      <c r="E23" s="118" t="s">
        <v>680</v>
      </c>
      <c r="F23" s="119" t="s">
        <v>699</v>
      </c>
      <c r="G23" s="114">
        <v>0.4</v>
      </c>
      <c r="H23" s="120">
        <f>[1]январь!$I23+[1]январь!$J23+[1]январь!$K23</f>
        <v>18</v>
      </c>
      <c r="I23" s="121"/>
      <c r="J23" s="121">
        <v>2</v>
      </c>
      <c r="K23" s="121"/>
      <c r="L23" s="121"/>
      <c r="M23" s="114"/>
      <c r="N23" s="114">
        <v>2</v>
      </c>
      <c r="O23" s="114"/>
      <c r="P23" s="114" t="s">
        <v>47</v>
      </c>
    </row>
    <row r="24" spans="1:16" s="112" customFormat="1" ht="79.2">
      <c r="A24" s="114">
        <v>11</v>
      </c>
      <c r="B24" s="115" t="s">
        <v>686</v>
      </c>
      <c r="C24" s="115"/>
      <c r="D24" s="117" t="s">
        <v>687</v>
      </c>
      <c r="E24" s="118" t="s">
        <v>680</v>
      </c>
      <c r="F24" s="119" t="s">
        <v>700</v>
      </c>
      <c r="G24" s="114">
        <v>0.4</v>
      </c>
      <c r="H24" s="120">
        <f>[1]январь!$I24+[1]январь!$J24+[1]январь!$K24</f>
        <v>4</v>
      </c>
      <c r="I24" s="121"/>
      <c r="J24" s="121"/>
      <c r="K24" s="121">
        <v>18</v>
      </c>
      <c r="L24" s="121"/>
      <c r="M24" s="114"/>
      <c r="N24" s="114">
        <v>3</v>
      </c>
      <c r="O24" s="114">
        <v>15</v>
      </c>
      <c r="P24" s="114" t="s">
        <v>47</v>
      </c>
    </row>
    <row r="25" spans="1:16" s="112" customFormat="1" ht="79.2">
      <c r="A25" s="114">
        <v>12</v>
      </c>
      <c r="B25" s="115" t="s">
        <v>686</v>
      </c>
      <c r="C25" s="115"/>
      <c r="D25" s="117" t="s">
        <v>687</v>
      </c>
      <c r="E25" s="118" t="s">
        <v>680</v>
      </c>
      <c r="F25" s="119" t="s">
        <v>701</v>
      </c>
      <c r="G25" s="114">
        <v>0.4</v>
      </c>
      <c r="H25" s="120">
        <f>[1]январь!$I25+[1]январь!$J25+[1]январь!$K25</f>
        <v>6</v>
      </c>
      <c r="I25" s="121"/>
      <c r="J25" s="121"/>
      <c r="K25" s="121">
        <v>4</v>
      </c>
      <c r="L25" s="121"/>
      <c r="M25" s="121"/>
      <c r="N25" s="121">
        <v>4</v>
      </c>
      <c r="O25" s="121"/>
      <c r="P25" s="114" t="s">
        <v>47</v>
      </c>
    </row>
    <row r="26" spans="1:16" s="112" customFormat="1" ht="79.2">
      <c r="A26" s="114">
        <v>13</v>
      </c>
      <c r="B26" s="115" t="s">
        <v>686</v>
      </c>
      <c r="C26" s="124"/>
      <c r="D26" s="125"/>
      <c r="E26" s="126"/>
      <c r="F26" s="119" t="s">
        <v>702</v>
      </c>
      <c r="G26" s="114">
        <v>0.4</v>
      </c>
      <c r="H26" s="120">
        <f>[1]январь!$I26+[1]январь!$J26+[1]январь!$K26</f>
        <v>8</v>
      </c>
      <c r="I26" s="122"/>
      <c r="J26" s="122"/>
      <c r="K26" s="114">
        <v>6</v>
      </c>
      <c r="L26" s="114"/>
      <c r="M26" s="114"/>
      <c r="N26" s="114"/>
      <c r="O26" s="114">
        <v>6</v>
      </c>
      <c r="P26" s="114" t="s">
        <v>47</v>
      </c>
    </row>
    <row r="27" spans="1:16" s="112" customFormat="1" ht="79.2">
      <c r="A27" s="114">
        <v>14</v>
      </c>
      <c r="B27" s="115" t="s">
        <v>686</v>
      </c>
      <c r="C27" s="124"/>
      <c r="D27" s="127" t="s">
        <v>703</v>
      </c>
      <c r="E27" s="126" t="s">
        <v>680</v>
      </c>
      <c r="F27" s="119" t="s">
        <v>704</v>
      </c>
      <c r="G27" s="114">
        <v>0.4</v>
      </c>
      <c r="H27" s="120">
        <f>[1]январь!$I27+[1]январь!$J27+[1]январь!$K27</f>
        <v>12</v>
      </c>
      <c r="I27" s="122"/>
      <c r="J27" s="122"/>
      <c r="K27" s="114">
        <v>8</v>
      </c>
      <c r="L27" s="114"/>
      <c r="M27" s="114"/>
      <c r="N27" s="114">
        <v>8</v>
      </c>
      <c r="O27" s="122"/>
      <c r="P27" s="114">
        <v>3</v>
      </c>
    </row>
    <row r="28" spans="1:16" s="112" customFormat="1" ht="79.2">
      <c r="A28" s="114">
        <v>15</v>
      </c>
      <c r="B28" s="115" t="s">
        <v>686</v>
      </c>
      <c r="C28" s="128"/>
      <c r="D28" s="117" t="s">
        <v>687</v>
      </c>
      <c r="E28" s="118" t="s">
        <v>680</v>
      </c>
      <c r="F28" s="119" t="s">
        <v>705</v>
      </c>
      <c r="G28" s="114">
        <v>0.4</v>
      </c>
      <c r="H28" s="120">
        <f>[1]январь!$I28+[1]январь!$J28+[1]январь!$K28</f>
        <v>73</v>
      </c>
      <c r="I28" s="121"/>
      <c r="J28" s="121"/>
      <c r="K28" s="121">
        <v>12</v>
      </c>
      <c r="L28" s="121"/>
      <c r="M28" s="114"/>
      <c r="N28" s="119">
        <v>10</v>
      </c>
      <c r="O28" s="119">
        <v>2</v>
      </c>
      <c r="P28" s="114" t="s">
        <v>47</v>
      </c>
    </row>
    <row r="29" spans="1:16" s="112" customFormat="1" ht="79.2">
      <c r="A29" s="114">
        <v>16</v>
      </c>
      <c r="B29" s="115" t="s">
        <v>686</v>
      </c>
      <c r="C29" s="115"/>
      <c r="D29" s="129" t="s">
        <v>687</v>
      </c>
      <c r="E29" s="130" t="s">
        <v>680</v>
      </c>
      <c r="F29" s="119" t="s">
        <v>706</v>
      </c>
      <c r="G29" s="114">
        <v>0.4</v>
      </c>
      <c r="H29" s="120">
        <f>[1]январь!$I29+[1]январь!$J29+[1]январь!$K29</f>
        <v>15</v>
      </c>
      <c r="I29" s="121"/>
      <c r="J29" s="121"/>
      <c r="K29" s="121">
        <v>73</v>
      </c>
      <c r="L29" s="121"/>
      <c r="M29" s="114"/>
      <c r="N29" s="119"/>
      <c r="O29" s="119">
        <v>73</v>
      </c>
      <c r="P29" s="114" t="s">
        <v>47</v>
      </c>
    </row>
    <row r="30" spans="1:16" s="112" customFormat="1" ht="79.2">
      <c r="A30" s="114">
        <v>17</v>
      </c>
      <c r="B30" s="115" t="s">
        <v>686</v>
      </c>
      <c r="C30" s="124"/>
      <c r="D30" s="129" t="s">
        <v>687</v>
      </c>
      <c r="E30" s="130" t="s">
        <v>680</v>
      </c>
      <c r="F30" s="119" t="s">
        <v>707</v>
      </c>
      <c r="G30" s="114">
        <v>0.4</v>
      </c>
      <c r="H30" s="120">
        <f>[1]январь!$I30+[1]январь!$J30+[1]январь!$K30</f>
        <v>1</v>
      </c>
      <c r="I30" s="122"/>
      <c r="J30" s="122"/>
      <c r="K30" s="114">
        <v>15</v>
      </c>
      <c r="L30" s="114"/>
      <c r="M30" s="114"/>
      <c r="N30" s="114">
        <v>2</v>
      </c>
      <c r="O30" s="114">
        <v>13</v>
      </c>
      <c r="P30" s="114" t="s">
        <v>47</v>
      </c>
    </row>
    <row r="31" spans="1:16" s="112" customFormat="1" ht="79.2">
      <c r="A31" s="114">
        <v>18</v>
      </c>
      <c r="B31" s="115" t="s">
        <v>686</v>
      </c>
      <c r="C31" s="124"/>
      <c r="D31" s="117" t="s">
        <v>687</v>
      </c>
      <c r="E31" s="118" t="s">
        <v>680</v>
      </c>
      <c r="F31" s="119" t="s">
        <v>708</v>
      </c>
      <c r="G31" s="114">
        <v>0.4</v>
      </c>
      <c r="H31" s="120">
        <f>[1]январь!$I31+[1]январь!$J31+[1]январь!$K31</f>
        <v>2</v>
      </c>
      <c r="I31" s="122"/>
      <c r="J31" s="114"/>
      <c r="K31" s="114">
        <v>1</v>
      </c>
      <c r="L31" s="114"/>
      <c r="M31" s="114"/>
      <c r="N31" s="114"/>
      <c r="O31" s="114">
        <v>1</v>
      </c>
      <c r="P31" s="114" t="s">
        <v>47</v>
      </c>
    </row>
    <row r="32" spans="1:16" s="112" customFormat="1" ht="79.2">
      <c r="A32" s="114">
        <v>19</v>
      </c>
      <c r="B32" s="115" t="s">
        <v>686</v>
      </c>
      <c r="C32" s="124"/>
      <c r="D32" s="125"/>
      <c r="E32" s="126"/>
      <c r="F32" s="119" t="s">
        <v>709</v>
      </c>
      <c r="G32" s="114">
        <v>0.4</v>
      </c>
      <c r="H32" s="120">
        <f>[1]январь!$I32+[1]январь!$J32+[1]январь!$K32</f>
        <v>1</v>
      </c>
      <c r="I32" s="122"/>
      <c r="J32" s="114"/>
      <c r="K32" s="114">
        <v>2</v>
      </c>
      <c r="L32" s="114"/>
      <c r="M32" s="114"/>
      <c r="N32" s="114">
        <v>2</v>
      </c>
      <c r="O32" s="114"/>
      <c r="P32" s="114" t="s">
        <v>47</v>
      </c>
    </row>
    <row r="33" spans="1:16" s="112" customFormat="1" ht="79.2">
      <c r="A33" s="114">
        <v>20</v>
      </c>
      <c r="B33" s="115" t="s">
        <v>686</v>
      </c>
      <c r="C33" s="124"/>
      <c r="D33" s="117" t="s">
        <v>687</v>
      </c>
      <c r="E33" s="118" t="s">
        <v>680</v>
      </c>
      <c r="F33" s="119" t="s">
        <v>710</v>
      </c>
      <c r="G33" s="114">
        <v>0.4</v>
      </c>
      <c r="H33" s="120">
        <f>[1]январь!$I33+[1]январь!$J33+[1]январь!$K33</f>
        <v>21</v>
      </c>
      <c r="I33" s="122"/>
      <c r="J33" s="114"/>
      <c r="K33" s="114">
        <v>1</v>
      </c>
      <c r="L33" s="114"/>
      <c r="M33" s="114"/>
      <c r="N33" s="114"/>
      <c r="O33" s="114">
        <v>1</v>
      </c>
      <c r="P33" s="114" t="s">
        <v>47</v>
      </c>
    </row>
    <row r="34" spans="1:16" s="112" customFormat="1" ht="79.2">
      <c r="A34" s="114">
        <v>21</v>
      </c>
      <c r="B34" s="115" t="s">
        <v>686</v>
      </c>
      <c r="C34" s="124"/>
      <c r="D34" s="117" t="s">
        <v>711</v>
      </c>
      <c r="E34" s="118" t="s">
        <v>680</v>
      </c>
      <c r="F34" s="119" t="s">
        <v>712</v>
      </c>
      <c r="G34" s="114">
        <v>0.4</v>
      </c>
      <c r="H34" s="120">
        <f>[1]январь!$I34+[1]январь!$J34+[1]январь!$K34</f>
        <v>100</v>
      </c>
      <c r="I34" s="122"/>
      <c r="J34" s="114"/>
      <c r="K34" s="114">
        <v>21</v>
      </c>
      <c r="L34" s="114"/>
      <c r="M34" s="114"/>
      <c r="N34" s="114"/>
      <c r="O34" s="114">
        <v>21</v>
      </c>
      <c r="P34" s="114" t="s">
        <v>47</v>
      </c>
    </row>
    <row r="35" spans="1:16" s="112" customFormat="1" ht="79.2">
      <c r="A35" s="114">
        <v>22</v>
      </c>
      <c r="B35" s="115" t="s">
        <v>686</v>
      </c>
      <c r="C35" s="124"/>
      <c r="D35" s="127" t="s">
        <v>713</v>
      </c>
      <c r="E35" s="118" t="s">
        <v>357</v>
      </c>
      <c r="F35" s="119" t="s">
        <v>714</v>
      </c>
      <c r="G35" s="114">
        <v>0.4</v>
      </c>
      <c r="H35" s="120">
        <f>[1]январь!$I35+[1]январь!$J35+[1]январь!$K35</f>
        <v>32</v>
      </c>
      <c r="I35" s="122"/>
      <c r="J35" s="122"/>
      <c r="K35" s="114">
        <v>100</v>
      </c>
      <c r="L35" s="114"/>
      <c r="M35" s="114"/>
      <c r="N35" s="114">
        <v>1</v>
      </c>
      <c r="O35" s="114">
        <v>99</v>
      </c>
      <c r="P35" s="114"/>
    </row>
    <row r="36" spans="1:16" s="112" customFormat="1" ht="79.2">
      <c r="A36" s="114">
        <v>23</v>
      </c>
      <c r="B36" s="115" t="s">
        <v>686</v>
      </c>
      <c r="C36" s="124"/>
      <c r="D36" s="117" t="s">
        <v>687</v>
      </c>
      <c r="E36" s="118" t="s">
        <v>680</v>
      </c>
      <c r="F36" s="119" t="s">
        <v>715</v>
      </c>
      <c r="G36" s="114">
        <v>0.4</v>
      </c>
      <c r="H36" s="120">
        <f>[1]январь!$I36+[1]январь!$J36+[1]январь!$K36</f>
        <v>1</v>
      </c>
      <c r="I36" s="122"/>
      <c r="J36" s="114"/>
      <c r="K36" s="114">
        <v>32</v>
      </c>
      <c r="L36" s="114"/>
      <c r="M36" s="114"/>
      <c r="N36" s="114"/>
      <c r="O36" s="114">
        <v>33</v>
      </c>
      <c r="P36" s="114" t="s">
        <v>47</v>
      </c>
    </row>
    <row r="37" spans="1:16" s="112" customFormat="1" ht="79.2">
      <c r="A37" s="114">
        <v>24</v>
      </c>
      <c r="B37" s="115" t="s">
        <v>686</v>
      </c>
      <c r="C37" s="124"/>
      <c r="D37" s="117" t="s">
        <v>687</v>
      </c>
      <c r="E37" s="118" t="s">
        <v>680</v>
      </c>
      <c r="F37" s="119" t="s">
        <v>716</v>
      </c>
      <c r="G37" s="114">
        <v>0.4</v>
      </c>
      <c r="H37" s="120">
        <f>[1]январь!$I37+[1]январь!$J37+[1]январь!$K37</f>
        <v>2</v>
      </c>
      <c r="I37" s="122"/>
      <c r="J37" s="114"/>
      <c r="K37" s="114">
        <v>1</v>
      </c>
      <c r="L37" s="114"/>
      <c r="M37" s="114"/>
      <c r="N37" s="114"/>
      <c r="O37" s="114">
        <v>1</v>
      </c>
      <c r="P37" s="114" t="s">
        <v>47</v>
      </c>
    </row>
    <row r="38" spans="1:16" s="112" customFormat="1" ht="79.2">
      <c r="A38" s="114">
        <v>25</v>
      </c>
      <c r="B38" s="115" t="s">
        <v>686</v>
      </c>
      <c r="C38" s="124"/>
      <c r="D38" s="127" t="s">
        <v>717</v>
      </c>
      <c r="E38" s="118" t="s">
        <v>680</v>
      </c>
      <c r="F38" s="119" t="s">
        <v>718</v>
      </c>
      <c r="G38" s="114">
        <v>0.4</v>
      </c>
      <c r="H38" s="120">
        <f>[1]январь!$I38+[1]январь!$J38+[1]январь!$K38</f>
        <v>2</v>
      </c>
      <c r="I38" s="122"/>
      <c r="J38" s="114"/>
      <c r="K38" s="114">
        <v>2</v>
      </c>
      <c r="L38" s="114"/>
      <c r="M38" s="114"/>
      <c r="N38" s="114"/>
      <c r="O38" s="114">
        <v>2</v>
      </c>
      <c r="P38" s="114" t="s">
        <v>47</v>
      </c>
    </row>
    <row r="39" spans="1:16" s="112" customFormat="1" ht="79.2">
      <c r="A39" s="114">
        <v>26</v>
      </c>
      <c r="B39" s="115" t="s">
        <v>686</v>
      </c>
      <c r="C39" s="124"/>
      <c r="D39" s="127" t="s">
        <v>719</v>
      </c>
      <c r="E39" s="126" t="s">
        <v>680</v>
      </c>
      <c r="F39" s="119" t="s">
        <v>720</v>
      </c>
      <c r="G39" s="114">
        <v>0.4</v>
      </c>
      <c r="H39" s="120">
        <f>[1]январь!$I39+[1]январь!$J39+[1]январь!$K39</f>
        <v>6</v>
      </c>
      <c r="I39" s="122"/>
      <c r="J39" s="114"/>
      <c r="K39" s="114">
        <v>2</v>
      </c>
      <c r="L39" s="114"/>
      <c r="M39" s="114"/>
      <c r="N39" s="114"/>
      <c r="O39" s="114">
        <v>2</v>
      </c>
      <c r="P39" s="114" t="s">
        <v>47</v>
      </c>
    </row>
    <row r="40" spans="1:16" s="112" customFormat="1" ht="79.2">
      <c r="A40" s="114">
        <v>27</v>
      </c>
      <c r="B40" s="115" t="s">
        <v>686</v>
      </c>
      <c r="C40" s="124"/>
      <c r="D40" s="127" t="s">
        <v>721</v>
      </c>
      <c r="E40" s="126" t="s">
        <v>680</v>
      </c>
      <c r="F40" s="119" t="s">
        <v>722</v>
      </c>
      <c r="G40" s="114">
        <v>0.4</v>
      </c>
      <c r="H40" s="120">
        <f>[1]январь!$I40+[1]январь!$J40+[1]январь!$K40</f>
        <v>33</v>
      </c>
      <c r="I40" s="122"/>
      <c r="J40" s="114"/>
      <c r="K40" s="114">
        <v>6</v>
      </c>
      <c r="L40" s="114"/>
      <c r="M40" s="114"/>
      <c r="N40" s="114">
        <v>1</v>
      </c>
      <c r="O40" s="114">
        <v>5</v>
      </c>
      <c r="P40" s="114" t="s">
        <v>47</v>
      </c>
    </row>
    <row r="41" spans="1:16" s="112" customFormat="1" ht="79.2">
      <c r="A41" s="114">
        <v>28</v>
      </c>
      <c r="B41" s="115" t="s">
        <v>686</v>
      </c>
      <c r="C41" s="124"/>
      <c r="D41" s="127"/>
      <c r="E41" s="126"/>
      <c r="F41" s="119" t="s">
        <v>723</v>
      </c>
      <c r="G41" s="114">
        <v>0.4</v>
      </c>
      <c r="H41" s="120">
        <f>[1]январь!$I41+[1]январь!$J41+[1]январь!$K41</f>
        <v>34</v>
      </c>
      <c r="I41" s="122"/>
      <c r="J41" s="114"/>
      <c r="K41" s="114">
        <v>33</v>
      </c>
      <c r="L41" s="114"/>
      <c r="M41" s="114"/>
      <c r="N41" s="114"/>
      <c r="O41" s="114">
        <f>3+29</f>
        <v>32</v>
      </c>
      <c r="P41" s="114" t="s">
        <v>47</v>
      </c>
    </row>
    <row r="42" spans="1:16" s="112" customFormat="1" ht="79.2">
      <c r="A42" s="114">
        <v>29</v>
      </c>
      <c r="B42" s="115" t="s">
        <v>686</v>
      </c>
      <c r="C42" s="124"/>
      <c r="D42" s="127"/>
      <c r="E42" s="126"/>
      <c r="F42" s="119" t="s">
        <v>724</v>
      </c>
      <c r="G42" s="114">
        <v>0.4</v>
      </c>
      <c r="H42" s="120">
        <f>[1]январь!$I42+[1]январь!$J42+[1]январь!$K42</f>
        <v>4</v>
      </c>
      <c r="I42" s="122"/>
      <c r="J42" s="114"/>
      <c r="K42" s="114">
        <v>34</v>
      </c>
      <c r="L42" s="114"/>
      <c r="M42" s="114"/>
      <c r="N42" s="114"/>
      <c r="O42" s="114">
        <v>34</v>
      </c>
      <c r="P42" s="114" t="s">
        <v>47</v>
      </c>
    </row>
    <row r="43" spans="1:16" s="112" customFormat="1" ht="79.2">
      <c r="A43" s="114">
        <v>30</v>
      </c>
      <c r="B43" s="115" t="s">
        <v>686</v>
      </c>
      <c r="C43" s="124"/>
      <c r="D43" s="127" t="s">
        <v>725</v>
      </c>
      <c r="E43" s="126" t="s">
        <v>680</v>
      </c>
      <c r="F43" s="119" t="s">
        <v>726</v>
      </c>
      <c r="G43" s="114">
        <v>0.4</v>
      </c>
      <c r="H43" s="120">
        <f>[1]январь!$I43+[1]январь!$J43+[1]январь!$K43</f>
        <v>1</v>
      </c>
      <c r="I43" s="122"/>
      <c r="J43" s="122"/>
      <c r="K43" s="114">
        <v>4</v>
      </c>
      <c r="L43" s="114"/>
      <c r="M43" s="114"/>
      <c r="N43" s="114">
        <v>4</v>
      </c>
      <c r="O43" s="114"/>
      <c r="P43" s="114" t="s">
        <v>47</v>
      </c>
    </row>
    <row r="44" spans="1:16" s="112" customFormat="1" ht="79.2">
      <c r="A44" s="114">
        <v>31</v>
      </c>
      <c r="B44" s="115" t="s">
        <v>686</v>
      </c>
      <c r="C44" s="123"/>
      <c r="D44" s="125"/>
      <c r="E44" s="131"/>
      <c r="F44" s="119" t="s">
        <v>727</v>
      </c>
      <c r="G44" s="114">
        <v>0.4</v>
      </c>
      <c r="H44" s="120">
        <f>[1]январь!$I44+[1]январь!$J44+[1]январь!$K44</f>
        <v>14</v>
      </c>
      <c r="I44" s="114"/>
      <c r="J44" s="114"/>
      <c r="K44" s="114">
        <v>1</v>
      </c>
      <c r="L44" s="114"/>
      <c r="M44" s="114"/>
      <c r="N44" s="114"/>
      <c r="O44" s="114">
        <v>1</v>
      </c>
      <c r="P44" s="114" t="s">
        <v>47</v>
      </c>
    </row>
    <row r="45" spans="1:16" s="112" customFormat="1" ht="79.2">
      <c r="A45" s="114">
        <v>32</v>
      </c>
      <c r="B45" s="115" t="s">
        <v>686</v>
      </c>
      <c r="C45" s="124"/>
      <c r="D45" s="127"/>
      <c r="E45" s="126"/>
      <c r="F45" s="119" t="s">
        <v>728</v>
      </c>
      <c r="G45" s="114">
        <v>0.4</v>
      </c>
      <c r="H45" s="120">
        <f>[1]январь!$I45+[1]январь!$J45+[1]январь!$K45</f>
        <v>1</v>
      </c>
      <c r="I45" s="122"/>
      <c r="J45" s="122"/>
      <c r="K45" s="114">
        <v>14</v>
      </c>
      <c r="L45" s="114"/>
      <c r="M45" s="114"/>
      <c r="N45" s="114">
        <v>2</v>
      </c>
      <c r="O45" s="114">
        <v>12</v>
      </c>
      <c r="P45" s="114" t="s">
        <v>47</v>
      </c>
    </row>
    <row r="46" spans="1:16" s="112" customFormat="1" ht="79.2">
      <c r="A46" s="114">
        <v>33</v>
      </c>
      <c r="B46" s="115" t="s">
        <v>686</v>
      </c>
      <c r="C46" s="124"/>
      <c r="D46" s="127"/>
      <c r="E46" s="126"/>
      <c r="F46" s="119" t="s">
        <v>729</v>
      </c>
      <c r="G46" s="114">
        <v>0.4</v>
      </c>
      <c r="H46" s="120">
        <f>[1]январь!$I46+[1]январь!$J46+[1]январь!$K46</f>
        <v>72</v>
      </c>
      <c r="I46" s="122"/>
      <c r="J46" s="122"/>
      <c r="K46" s="114">
        <v>1</v>
      </c>
      <c r="L46" s="114"/>
      <c r="M46" s="114"/>
      <c r="N46" s="114"/>
      <c r="O46" s="114">
        <v>1</v>
      </c>
      <c r="P46" s="114" t="s">
        <v>47</v>
      </c>
    </row>
    <row r="47" spans="1:16" s="112" customFormat="1" ht="79.2">
      <c r="A47" s="114">
        <v>34</v>
      </c>
      <c r="B47" s="115" t="s">
        <v>686</v>
      </c>
      <c r="C47" s="124"/>
      <c r="D47" s="127" t="s">
        <v>496</v>
      </c>
      <c r="E47" s="126" t="s">
        <v>680</v>
      </c>
      <c r="F47" s="119" t="s">
        <v>730</v>
      </c>
      <c r="G47" s="114">
        <v>0.4</v>
      </c>
      <c r="H47" s="120">
        <f>[1]январь!$I47+[1]январь!$J47+[1]январь!$K47</f>
        <v>2</v>
      </c>
      <c r="I47" s="122"/>
      <c r="J47" s="122"/>
      <c r="K47" s="114">
        <v>72</v>
      </c>
      <c r="L47" s="114"/>
      <c r="M47" s="114"/>
      <c r="N47" s="114"/>
      <c r="O47" s="114">
        <f>71+1</f>
        <v>72</v>
      </c>
      <c r="P47" s="114" t="s">
        <v>47</v>
      </c>
    </row>
    <row r="48" spans="1:16" s="112" customFormat="1" ht="79.2">
      <c r="A48" s="114">
        <v>35</v>
      </c>
      <c r="B48" s="115" t="s">
        <v>686</v>
      </c>
      <c r="C48" s="124"/>
      <c r="D48" s="127" t="s">
        <v>519</v>
      </c>
      <c r="E48" s="126" t="s">
        <v>680</v>
      </c>
      <c r="F48" s="119" t="s">
        <v>731</v>
      </c>
      <c r="G48" s="114">
        <v>0.4</v>
      </c>
      <c r="H48" s="120">
        <f>[1]январь!$I48+[1]январь!$J48+[1]январь!$K48</f>
        <v>2</v>
      </c>
      <c r="I48" s="122"/>
      <c r="J48" s="122"/>
      <c r="K48" s="114">
        <v>2</v>
      </c>
      <c r="L48" s="114"/>
      <c r="M48" s="114"/>
      <c r="N48" s="114">
        <v>2</v>
      </c>
      <c r="O48" s="114"/>
      <c r="P48" s="114" t="s">
        <v>47</v>
      </c>
    </row>
    <row r="49" spans="1:16" s="112" customFormat="1" ht="79.2">
      <c r="A49" s="114">
        <v>36</v>
      </c>
      <c r="B49" s="115" t="s">
        <v>686</v>
      </c>
      <c r="C49" s="124"/>
      <c r="D49" s="127"/>
      <c r="E49" s="126"/>
      <c r="F49" s="119" t="s">
        <v>732</v>
      </c>
      <c r="G49" s="114">
        <v>0.4</v>
      </c>
      <c r="H49" s="120">
        <f>[1]январь!$I49+[1]январь!$J49+[1]январь!$K49</f>
        <v>4</v>
      </c>
      <c r="I49" s="122"/>
      <c r="J49" s="114">
        <v>2</v>
      </c>
      <c r="K49" s="114"/>
      <c r="L49" s="114"/>
      <c r="M49" s="114"/>
      <c r="N49" s="114">
        <v>2</v>
      </c>
      <c r="O49" s="114"/>
      <c r="P49" s="114" t="s">
        <v>47</v>
      </c>
    </row>
    <row r="50" spans="1:16" s="112" customFormat="1" ht="79.2">
      <c r="A50" s="114">
        <v>37</v>
      </c>
      <c r="B50" s="115" t="s">
        <v>686</v>
      </c>
      <c r="C50" s="124"/>
      <c r="D50" s="127" t="s">
        <v>733</v>
      </c>
      <c r="E50" s="126" t="s">
        <v>680</v>
      </c>
      <c r="F50" s="119" t="s">
        <v>734</v>
      </c>
      <c r="G50" s="114">
        <v>0.4</v>
      </c>
      <c r="H50" s="120">
        <f>[1]январь!$I50+[1]январь!$J50+[1]январь!$K50</f>
        <v>2</v>
      </c>
      <c r="I50" s="122"/>
      <c r="J50" s="122"/>
      <c r="K50" s="114">
        <v>4</v>
      </c>
      <c r="L50" s="114"/>
      <c r="M50" s="114"/>
      <c r="N50" s="114">
        <v>3</v>
      </c>
      <c r="O50" s="114">
        <v>1</v>
      </c>
      <c r="P50" s="114" t="s">
        <v>47</v>
      </c>
    </row>
    <row r="51" spans="1:16" s="112" customFormat="1" ht="79.2">
      <c r="A51" s="114">
        <v>38</v>
      </c>
      <c r="B51" s="115" t="s">
        <v>686</v>
      </c>
      <c r="C51" s="124"/>
      <c r="D51" s="127" t="s">
        <v>717</v>
      </c>
      <c r="E51" s="126" t="s">
        <v>680</v>
      </c>
      <c r="F51" s="119" t="s">
        <v>735</v>
      </c>
      <c r="G51" s="114">
        <v>0.4</v>
      </c>
      <c r="H51" s="120">
        <f>[1]январь!$I51+[1]январь!$J51+[1]январь!$K51</f>
        <v>35</v>
      </c>
      <c r="I51" s="122"/>
      <c r="J51" s="114">
        <v>2</v>
      </c>
      <c r="K51" s="114"/>
      <c r="L51" s="114"/>
      <c r="M51" s="114"/>
      <c r="N51" s="114">
        <v>2</v>
      </c>
      <c r="O51" s="114"/>
      <c r="P51" s="114" t="s">
        <v>47</v>
      </c>
    </row>
    <row r="52" spans="1:16" s="112" customFormat="1" ht="79.2">
      <c r="A52" s="114">
        <v>39</v>
      </c>
      <c r="B52" s="115" t="s">
        <v>686</v>
      </c>
      <c r="C52" s="124"/>
      <c r="D52" s="127" t="s">
        <v>736</v>
      </c>
      <c r="E52" s="126" t="s">
        <v>680</v>
      </c>
      <c r="F52" s="119" t="s">
        <v>737</v>
      </c>
      <c r="G52" s="114">
        <v>0.4</v>
      </c>
      <c r="H52" s="120">
        <f>[1]январь!$I52+[1]январь!$J52+[1]январь!$K52</f>
        <v>30</v>
      </c>
      <c r="I52" s="122"/>
      <c r="J52" s="122"/>
      <c r="K52" s="114">
        <v>35</v>
      </c>
      <c r="L52" s="114"/>
      <c r="M52" s="114"/>
      <c r="N52" s="114"/>
      <c r="O52" s="114">
        <f>2+33</f>
        <v>35</v>
      </c>
      <c r="P52" s="114" t="s">
        <v>47</v>
      </c>
    </row>
    <row r="53" spans="1:16" s="112" customFormat="1" ht="79.2">
      <c r="A53" s="114">
        <v>40</v>
      </c>
      <c r="B53" s="115" t="s">
        <v>686</v>
      </c>
      <c r="C53" s="124"/>
      <c r="D53" s="127"/>
      <c r="E53" s="126"/>
      <c r="F53" s="119" t="s">
        <v>738</v>
      </c>
      <c r="G53" s="114">
        <v>0.4</v>
      </c>
      <c r="H53" s="120">
        <f>[1]январь!$I53+[1]январь!$J53+[1]январь!$K53</f>
        <v>6</v>
      </c>
      <c r="I53" s="122"/>
      <c r="J53" s="122"/>
      <c r="K53" s="114">
        <v>30</v>
      </c>
      <c r="L53" s="114"/>
      <c r="M53" s="114"/>
      <c r="N53" s="114"/>
      <c r="O53" s="114">
        <v>30</v>
      </c>
      <c r="P53" s="114" t="s">
        <v>47</v>
      </c>
    </row>
    <row r="54" spans="1:16" s="112" customFormat="1" ht="79.2">
      <c r="A54" s="114">
        <v>41</v>
      </c>
      <c r="B54" s="115" t="s">
        <v>686</v>
      </c>
      <c r="C54" s="124"/>
      <c r="D54" s="127"/>
      <c r="E54" s="126"/>
      <c r="F54" s="119" t="s">
        <v>739</v>
      </c>
      <c r="G54" s="114">
        <v>0.4</v>
      </c>
      <c r="H54" s="120">
        <f>[1]январь!$I54+[1]январь!$J54+[1]январь!$K54</f>
        <v>6</v>
      </c>
      <c r="I54" s="122"/>
      <c r="J54" s="122"/>
      <c r="K54" s="114">
        <v>6</v>
      </c>
      <c r="L54" s="114"/>
      <c r="M54" s="114"/>
      <c r="N54" s="114"/>
      <c r="O54" s="114">
        <v>6</v>
      </c>
      <c r="P54" s="114" t="s">
        <v>47</v>
      </c>
    </row>
    <row r="55" spans="1:16" s="112" customFormat="1" ht="79.2">
      <c r="A55" s="114">
        <v>42</v>
      </c>
      <c r="B55" s="115" t="s">
        <v>686</v>
      </c>
      <c r="C55" s="124"/>
      <c r="D55" s="127"/>
      <c r="E55" s="126"/>
      <c r="F55" s="119" t="s">
        <v>740</v>
      </c>
      <c r="G55" s="114">
        <v>0.4</v>
      </c>
      <c r="H55" s="120">
        <f>[1]январь!$I55+[1]январь!$J55+[1]январь!$K55</f>
        <v>114</v>
      </c>
      <c r="I55" s="122"/>
      <c r="J55" s="122"/>
      <c r="K55" s="114">
        <v>6</v>
      </c>
      <c r="L55" s="114"/>
      <c r="M55" s="114"/>
      <c r="N55" s="114"/>
      <c r="O55" s="114">
        <v>6</v>
      </c>
      <c r="P55" s="114" t="s">
        <v>47</v>
      </c>
    </row>
    <row r="56" spans="1:16" s="112" customFormat="1" ht="79.2">
      <c r="A56" s="114">
        <v>43</v>
      </c>
      <c r="B56" s="115" t="s">
        <v>686</v>
      </c>
      <c r="C56" s="124"/>
      <c r="D56" s="127" t="s">
        <v>741</v>
      </c>
      <c r="E56" s="126" t="s">
        <v>680</v>
      </c>
      <c r="F56" s="119" t="s">
        <v>742</v>
      </c>
      <c r="G56" s="114">
        <v>0.4</v>
      </c>
      <c r="H56" s="120">
        <f>[1]январь!$I56+[1]январь!$J56+[1]январь!$K56</f>
        <v>2</v>
      </c>
      <c r="I56" s="122"/>
      <c r="J56" s="122"/>
      <c r="K56" s="114">
        <v>114</v>
      </c>
      <c r="L56" s="114"/>
      <c r="M56" s="114"/>
      <c r="N56" s="114"/>
      <c r="O56" s="114">
        <v>114</v>
      </c>
      <c r="P56" s="114" t="s">
        <v>47</v>
      </c>
    </row>
    <row r="57" spans="1:16" s="112" customFormat="1" ht="79.2">
      <c r="A57" s="114">
        <v>44</v>
      </c>
      <c r="B57" s="115" t="s">
        <v>686</v>
      </c>
      <c r="C57" s="124"/>
      <c r="D57" s="127" t="s">
        <v>743</v>
      </c>
      <c r="E57" s="126" t="s">
        <v>680</v>
      </c>
      <c r="F57" s="119" t="s">
        <v>744</v>
      </c>
      <c r="G57" s="114">
        <v>0.4</v>
      </c>
      <c r="H57" s="120">
        <f>[1]январь!$I57+[1]январь!$J57+[1]январь!$K57</f>
        <v>3</v>
      </c>
      <c r="I57" s="122"/>
      <c r="J57" s="114">
        <v>2</v>
      </c>
      <c r="K57" s="114"/>
      <c r="L57" s="114"/>
      <c r="M57" s="114"/>
      <c r="N57" s="114">
        <v>2</v>
      </c>
      <c r="O57" s="114"/>
      <c r="P57" s="114">
        <v>1</v>
      </c>
    </row>
    <row r="58" spans="1:16" s="112" customFormat="1" ht="79.2">
      <c r="A58" s="114">
        <v>45</v>
      </c>
      <c r="B58" s="115" t="s">
        <v>686</v>
      </c>
      <c r="C58" s="124"/>
      <c r="D58" s="127"/>
      <c r="E58" s="126"/>
      <c r="F58" s="119" t="s">
        <v>745</v>
      </c>
      <c r="G58" s="114">
        <v>0.4</v>
      </c>
      <c r="H58" s="120">
        <f>[1]январь!$I58+[1]январь!$J58+[1]январь!$K58</f>
        <v>3</v>
      </c>
      <c r="I58" s="122"/>
      <c r="J58" s="122"/>
      <c r="K58" s="114">
        <v>3</v>
      </c>
      <c r="L58" s="114"/>
      <c r="M58" s="114"/>
      <c r="N58" s="114"/>
      <c r="O58" s="114">
        <v>3</v>
      </c>
      <c r="P58" s="114" t="s">
        <v>47</v>
      </c>
    </row>
    <row r="59" spans="1:16" s="112" customFormat="1" ht="79.2">
      <c r="A59" s="114">
        <v>46</v>
      </c>
      <c r="B59" s="115" t="s">
        <v>686</v>
      </c>
      <c r="C59" s="124"/>
      <c r="D59" s="127"/>
      <c r="E59" s="126"/>
      <c r="F59" s="119" t="s">
        <v>746</v>
      </c>
      <c r="G59" s="114">
        <v>0.4</v>
      </c>
      <c r="H59" s="120">
        <f>[1]январь!$I59+[1]январь!$J59+[1]январь!$K59</f>
        <v>4</v>
      </c>
      <c r="I59" s="122"/>
      <c r="J59" s="122"/>
      <c r="K59" s="114">
        <v>3</v>
      </c>
      <c r="L59" s="114"/>
      <c r="M59" s="114"/>
      <c r="N59" s="114"/>
      <c r="O59" s="114">
        <v>3</v>
      </c>
      <c r="P59" s="114" t="s">
        <v>47</v>
      </c>
    </row>
    <row r="60" spans="1:16" s="112" customFormat="1" ht="79.2">
      <c r="A60" s="114">
        <v>47</v>
      </c>
      <c r="B60" s="115" t="s">
        <v>686</v>
      </c>
      <c r="C60" s="124"/>
      <c r="D60" s="127" t="s">
        <v>747</v>
      </c>
      <c r="E60" s="126" t="s">
        <v>676</v>
      </c>
      <c r="F60" s="119" t="s">
        <v>748</v>
      </c>
      <c r="G60" s="114">
        <v>0.4</v>
      </c>
      <c r="H60" s="120">
        <f>[1]январь!$I60+[1]январь!$J60+[1]январь!$K60</f>
        <v>4</v>
      </c>
      <c r="I60" s="114"/>
      <c r="J60" s="114"/>
      <c r="K60" s="114">
        <v>4</v>
      </c>
      <c r="L60" s="114"/>
      <c r="M60" s="114"/>
      <c r="N60" s="114">
        <v>2</v>
      </c>
      <c r="O60" s="114">
        <v>2</v>
      </c>
      <c r="P60" s="114">
        <v>3</v>
      </c>
    </row>
    <row r="61" spans="1:16" s="112" customFormat="1" ht="79.2">
      <c r="A61" s="114">
        <v>48</v>
      </c>
      <c r="B61" s="115" t="s">
        <v>686</v>
      </c>
      <c r="C61" s="115"/>
      <c r="D61" s="127" t="s">
        <v>736</v>
      </c>
      <c r="E61" s="126" t="s">
        <v>680</v>
      </c>
      <c r="F61" s="119" t="s">
        <v>749</v>
      </c>
      <c r="G61" s="114">
        <v>0.4</v>
      </c>
      <c r="H61" s="120">
        <f>[1]январь!$I61+[1]январь!$J61+[1]январь!$K61</f>
        <v>23</v>
      </c>
      <c r="I61" s="114"/>
      <c r="J61" s="114">
        <v>2</v>
      </c>
      <c r="K61" s="114">
        <v>2</v>
      </c>
      <c r="L61" s="114"/>
      <c r="M61" s="114"/>
      <c r="N61" s="114">
        <v>2</v>
      </c>
      <c r="O61" s="114">
        <v>2</v>
      </c>
      <c r="P61" s="114">
        <v>1</v>
      </c>
    </row>
    <row r="62" spans="1:16" s="112" customFormat="1" ht="79.2">
      <c r="A62" s="114">
        <v>49</v>
      </c>
      <c r="B62" s="115" t="s">
        <v>686</v>
      </c>
      <c r="C62" s="115"/>
      <c r="D62" s="127" t="s">
        <v>750</v>
      </c>
      <c r="E62" s="126" t="s">
        <v>680</v>
      </c>
      <c r="F62" s="119" t="s">
        <v>751</v>
      </c>
      <c r="G62" s="114">
        <v>0.4</v>
      </c>
      <c r="H62" s="120">
        <f>[1]январь!$I62+[1]январь!$J62+[1]январь!$K62</f>
        <v>47</v>
      </c>
      <c r="I62" s="114"/>
      <c r="J62" s="114"/>
      <c r="K62" s="114">
        <v>23</v>
      </c>
      <c r="L62" s="114"/>
      <c r="M62" s="114"/>
      <c r="N62" s="114"/>
      <c r="O62" s="114">
        <v>23</v>
      </c>
      <c r="P62" s="114" t="s">
        <v>47</v>
      </c>
    </row>
    <row r="63" spans="1:16" s="112" customFormat="1" ht="79.2">
      <c r="A63" s="114">
        <v>50</v>
      </c>
      <c r="B63" s="115" t="s">
        <v>686</v>
      </c>
      <c r="C63" s="115"/>
      <c r="D63" s="127" t="s">
        <v>752</v>
      </c>
      <c r="E63" s="126" t="s">
        <v>680</v>
      </c>
      <c r="F63" s="119" t="s">
        <v>753</v>
      </c>
      <c r="G63" s="114">
        <v>0.4</v>
      </c>
      <c r="H63" s="120">
        <f>[1]январь!$I63+[1]январь!$J63+[1]январь!$K63</f>
        <v>108</v>
      </c>
      <c r="I63" s="114"/>
      <c r="J63" s="114"/>
      <c r="K63" s="114">
        <v>47</v>
      </c>
      <c r="L63" s="114"/>
      <c r="M63" s="114"/>
      <c r="N63" s="114"/>
      <c r="O63" s="114">
        <v>47</v>
      </c>
      <c r="P63" s="114" t="s">
        <v>47</v>
      </c>
    </row>
    <row r="64" spans="1:16" s="112" customFormat="1" ht="79.2">
      <c r="A64" s="114">
        <v>51</v>
      </c>
      <c r="B64" s="115" t="s">
        <v>686</v>
      </c>
      <c r="C64" s="115"/>
      <c r="D64" s="127" t="s">
        <v>754</v>
      </c>
      <c r="E64" s="126" t="s">
        <v>680</v>
      </c>
      <c r="F64" s="119" t="s">
        <v>755</v>
      </c>
      <c r="G64" s="114">
        <v>0.4</v>
      </c>
      <c r="H64" s="120">
        <f>[1]январь!$I64+[1]январь!$J64+[1]январь!$K64</f>
        <v>59</v>
      </c>
      <c r="I64" s="114"/>
      <c r="J64" s="114"/>
      <c r="K64" s="114">
        <v>108</v>
      </c>
      <c r="L64" s="114"/>
      <c r="M64" s="114"/>
      <c r="N64" s="114"/>
      <c r="O64" s="114">
        <v>108</v>
      </c>
      <c r="P64" s="114" t="s">
        <v>47</v>
      </c>
    </row>
    <row r="65" spans="1:16" s="112" customFormat="1" ht="79.2">
      <c r="A65" s="114">
        <v>52</v>
      </c>
      <c r="B65" s="115" t="s">
        <v>686</v>
      </c>
      <c r="C65" s="115"/>
      <c r="D65" s="132"/>
      <c r="E65" s="126"/>
      <c r="F65" s="119" t="s">
        <v>756</v>
      </c>
      <c r="G65" s="114">
        <v>0.4</v>
      </c>
      <c r="H65" s="120">
        <f>[1]январь!$I65+[1]январь!$J65+[1]январь!$K65</f>
        <v>2</v>
      </c>
      <c r="I65" s="114"/>
      <c r="J65" s="114"/>
      <c r="K65" s="114">
        <v>59</v>
      </c>
      <c r="L65" s="114"/>
      <c r="M65" s="114"/>
      <c r="N65" s="114"/>
      <c r="O65" s="114">
        <v>59</v>
      </c>
      <c r="P65" s="114" t="s">
        <v>47</v>
      </c>
    </row>
    <row r="66" spans="1:16" s="112" customFormat="1" ht="79.2">
      <c r="A66" s="114">
        <v>53</v>
      </c>
      <c r="B66" s="115" t="s">
        <v>686</v>
      </c>
      <c r="C66" s="115"/>
      <c r="D66" s="132"/>
      <c r="E66" s="126"/>
      <c r="F66" s="119" t="s">
        <v>757</v>
      </c>
      <c r="G66" s="114">
        <v>0.4</v>
      </c>
      <c r="H66" s="120">
        <f>[1]январь!$I66+[1]январь!$J66+[1]январь!$K66</f>
        <v>47</v>
      </c>
      <c r="I66" s="114"/>
      <c r="J66" s="114"/>
      <c r="K66" s="114">
        <v>2</v>
      </c>
      <c r="L66" s="114"/>
      <c r="M66" s="114"/>
      <c r="N66" s="114"/>
      <c r="O66" s="114">
        <v>2</v>
      </c>
      <c r="P66" s="114" t="s">
        <v>47</v>
      </c>
    </row>
    <row r="67" spans="1:16" s="112" customFormat="1" ht="79.2">
      <c r="A67" s="114">
        <v>54</v>
      </c>
      <c r="B67" s="115" t="s">
        <v>686</v>
      </c>
      <c r="C67" s="115"/>
      <c r="D67" s="127" t="s">
        <v>758</v>
      </c>
      <c r="E67" s="126" t="s">
        <v>676</v>
      </c>
      <c r="F67" s="119" t="s">
        <v>759</v>
      </c>
      <c r="G67" s="114">
        <v>0.4</v>
      </c>
      <c r="H67" s="120">
        <f>[1]январь!$I67+[1]январь!$J67+[1]январь!$K67</f>
        <v>1</v>
      </c>
      <c r="I67" s="114"/>
      <c r="J67" s="114"/>
      <c r="K67" s="114">
        <v>47</v>
      </c>
      <c r="L67" s="114"/>
      <c r="M67" s="114"/>
      <c r="N67" s="114">
        <v>1</v>
      </c>
      <c r="O67" s="114">
        <v>46</v>
      </c>
      <c r="P67" s="114" t="s">
        <v>47</v>
      </c>
    </row>
    <row r="68" spans="1:16" s="112" customFormat="1" ht="79.2">
      <c r="A68" s="114">
        <v>55</v>
      </c>
      <c r="B68" s="115" t="s">
        <v>686</v>
      </c>
      <c r="C68" s="115"/>
      <c r="D68" s="127" t="s">
        <v>760</v>
      </c>
      <c r="E68" s="126" t="s">
        <v>680</v>
      </c>
      <c r="F68" s="119" t="s">
        <v>761</v>
      </c>
      <c r="G68" s="114">
        <v>0.4</v>
      </c>
      <c r="H68" s="120">
        <f>[1]январь!$I68+[1]январь!$J68+[1]январь!$K68</f>
        <v>90</v>
      </c>
      <c r="I68" s="114"/>
      <c r="J68" s="114"/>
      <c r="K68" s="114">
        <v>1</v>
      </c>
      <c r="L68" s="114"/>
      <c r="M68" s="114"/>
      <c r="N68" s="114">
        <v>1</v>
      </c>
      <c r="O68" s="114"/>
      <c r="P68" s="114" t="s">
        <v>47</v>
      </c>
    </row>
    <row r="69" spans="1:16" s="112" customFormat="1" ht="79.2">
      <c r="A69" s="114">
        <v>56</v>
      </c>
      <c r="B69" s="115" t="s">
        <v>686</v>
      </c>
      <c r="C69" s="115"/>
      <c r="D69" s="127" t="s">
        <v>762</v>
      </c>
      <c r="E69" s="126" t="s">
        <v>680</v>
      </c>
      <c r="F69" s="119" t="s">
        <v>763</v>
      </c>
      <c r="G69" s="114">
        <v>0.4</v>
      </c>
      <c r="H69" s="120">
        <f>[1]январь!$I69+[1]январь!$J69+[1]январь!$K69</f>
        <v>1</v>
      </c>
      <c r="I69" s="114"/>
      <c r="J69" s="114"/>
      <c r="K69" s="114">
        <v>90</v>
      </c>
      <c r="L69" s="114"/>
      <c r="M69" s="114"/>
      <c r="N69" s="114"/>
      <c r="O69" s="114">
        <v>90</v>
      </c>
      <c r="P69" s="114" t="s">
        <v>47</v>
      </c>
    </row>
    <row r="70" spans="1:16" s="112" customFormat="1" ht="79.2">
      <c r="A70" s="114">
        <v>57</v>
      </c>
      <c r="B70" s="115" t="s">
        <v>686</v>
      </c>
      <c r="C70" s="115"/>
      <c r="D70" s="127" t="s">
        <v>764</v>
      </c>
      <c r="E70" s="126" t="s">
        <v>680</v>
      </c>
      <c r="F70" s="119" t="s">
        <v>765</v>
      </c>
      <c r="G70" s="114">
        <v>0.4</v>
      </c>
      <c r="H70" s="120">
        <f>[1]январь!$I70+[1]январь!$J70+[1]январь!$K70</f>
        <v>60</v>
      </c>
      <c r="I70" s="114"/>
      <c r="J70" s="114"/>
      <c r="K70" s="114">
        <v>1</v>
      </c>
      <c r="L70" s="114"/>
      <c r="M70" s="114"/>
      <c r="N70" s="114">
        <v>1</v>
      </c>
      <c r="O70" s="114"/>
      <c r="P70" s="114" t="s">
        <v>47</v>
      </c>
    </row>
    <row r="71" spans="1:16" s="112" customFormat="1" ht="79.2">
      <c r="A71" s="114">
        <v>58</v>
      </c>
      <c r="B71" s="115" t="s">
        <v>686</v>
      </c>
      <c r="C71" s="115"/>
      <c r="D71" s="127" t="s">
        <v>630</v>
      </c>
      <c r="E71" s="126" t="s">
        <v>676</v>
      </c>
      <c r="F71" s="119" t="s">
        <v>766</v>
      </c>
      <c r="G71" s="114">
        <v>0.4</v>
      </c>
      <c r="H71" s="120">
        <f>[1]январь!$I71+[1]январь!$J71+[1]январь!$K71</f>
        <v>26</v>
      </c>
      <c r="I71" s="114"/>
      <c r="J71" s="114"/>
      <c r="K71" s="114">
        <v>60</v>
      </c>
      <c r="L71" s="114"/>
      <c r="M71" s="114"/>
      <c r="N71" s="114"/>
      <c r="O71" s="114">
        <v>60</v>
      </c>
      <c r="P71" s="114" t="s">
        <v>47</v>
      </c>
    </row>
    <row r="72" spans="1:16" s="112" customFormat="1" ht="79.2">
      <c r="A72" s="114">
        <v>59</v>
      </c>
      <c r="B72" s="115" t="s">
        <v>686</v>
      </c>
      <c r="C72" s="123"/>
      <c r="D72" s="127" t="s">
        <v>515</v>
      </c>
      <c r="E72" s="126" t="s">
        <v>680</v>
      </c>
      <c r="F72" s="119" t="s">
        <v>767</v>
      </c>
      <c r="G72" s="114">
        <v>0.4</v>
      </c>
      <c r="H72" s="120">
        <f>[1]январь!$I72+[1]январь!$J72+[1]январь!$K72</f>
        <v>4</v>
      </c>
      <c r="I72" s="122"/>
      <c r="J72" s="122"/>
      <c r="K72" s="114">
        <v>26</v>
      </c>
      <c r="L72" s="122"/>
      <c r="M72" s="122"/>
      <c r="N72" s="122"/>
      <c r="O72" s="114">
        <v>26</v>
      </c>
      <c r="P72" s="114"/>
    </row>
    <row r="73" spans="1:16" s="112" customFormat="1" ht="79.2">
      <c r="A73" s="114">
        <v>60</v>
      </c>
      <c r="B73" s="115" t="s">
        <v>686</v>
      </c>
      <c r="C73" s="115"/>
      <c r="D73" s="127" t="s">
        <v>768</v>
      </c>
      <c r="E73" s="126" t="s">
        <v>680</v>
      </c>
      <c r="F73" s="119" t="s">
        <v>769</v>
      </c>
      <c r="G73" s="114">
        <v>0.4</v>
      </c>
      <c r="H73" s="120">
        <f>[1]январь!$I73+[1]январь!$J73+[1]январь!$K73</f>
        <v>1</v>
      </c>
      <c r="I73" s="114"/>
      <c r="J73" s="114"/>
      <c r="K73" s="114">
        <v>4</v>
      </c>
      <c r="L73" s="114"/>
      <c r="M73" s="114"/>
      <c r="N73" s="114">
        <v>2</v>
      </c>
      <c r="O73" s="114">
        <v>2</v>
      </c>
      <c r="P73" s="114" t="s">
        <v>47</v>
      </c>
    </row>
    <row r="74" spans="1:16" s="112" customFormat="1" ht="79.2">
      <c r="A74" s="114">
        <v>61</v>
      </c>
      <c r="B74" s="115" t="s">
        <v>686</v>
      </c>
      <c r="C74" s="115"/>
      <c r="D74" s="127" t="s">
        <v>770</v>
      </c>
      <c r="E74" s="126" t="s">
        <v>680</v>
      </c>
      <c r="F74" s="119" t="s">
        <v>771</v>
      </c>
      <c r="G74" s="114">
        <v>0.4</v>
      </c>
      <c r="H74" s="120">
        <f>[1]январь!$I74+[1]январь!$J74+[1]январь!$K74</f>
        <v>2</v>
      </c>
      <c r="I74" s="114"/>
      <c r="J74" s="114"/>
      <c r="K74" s="114">
        <v>1</v>
      </c>
      <c r="L74" s="114"/>
      <c r="M74" s="114"/>
      <c r="N74" s="114">
        <v>1</v>
      </c>
      <c r="O74" s="114"/>
      <c r="P74" s="114" t="s">
        <v>47</v>
      </c>
    </row>
    <row r="75" spans="1:16" s="112" customFormat="1" ht="79.2">
      <c r="A75" s="114">
        <v>62</v>
      </c>
      <c r="B75" s="115" t="s">
        <v>686</v>
      </c>
      <c r="C75" s="115"/>
      <c r="D75" s="127" t="s">
        <v>772</v>
      </c>
      <c r="E75" s="126" t="s">
        <v>680</v>
      </c>
      <c r="F75" s="119" t="s">
        <v>773</v>
      </c>
      <c r="G75" s="114">
        <v>0.4</v>
      </c>
      <c r="H75" s="120">
        <f>[1]январь!$I75+[1]январь!$J75+[1]январь!$K75</f>
        <v>2</v>
      </c>
      <c r="I75" s="114"/>
      <c r="J75" s="114"/>
      <c r="K75" s="114">
        <v>2</v>
      </c>
      <c r="L75" s="114"/>
      <c r="M75" s="114"/>
      <c r="N75" s="114">
        <v>2</v>
      </c>
      <c r="O75" s="114"/>
      <c r="P75" s="114" t="s">
        <v>47</v>
      </c>
    </row>
    <row r="76" spans="1:16" s="112" customFormat="1" ht="79.2">
      <c r="A76" s="114">
        <v>63</v>
      </c>
      <c r="B76" s="115" t="s">
        <v>686</v>
      </c>
      <c r="C76" s="115"/>
      <c r="D76" s="127" t="s">
        <v>774</v>
      </c>
      <c r="E76" s="126" t="s">
        <v>680</v>
      </c>
      <c r="F76" s="119" t="s">
        <v>775</v>
      </c>
      <c r="G76" s="114">
        <v>0.4</v>
      </c>
      <c r="H76" s="120">
        <f>[1]январь!$I76+[1]январь!$J76+[1]январь!$K76</f>
        <v>70</v>
      </c>
      <c r="I76" s="114"/>
      <c r="J76" s="114"/>
      <c r="K76" s="114">
        <v>2</v>
      </c>
      <c r="L76" s="114"/>
      <c r="M76" s="114"/>
      <c r="N76" s="114">
        <v>2</v>
      </c>
      <c r="O76" s="114"/>
      <c r="P76" s="114" t="s">
        <v>47</v>
      </c>
    </row>
    <row r="77" spans="1:16" s="112" customFormat="1" ht="79.2">
      <c r="A77" s="114">
        <v>64</v>
      </c>
      <c r="B77" s="115" t="s">
        <v>686</v>
      </c>
      <c r="C77" s="115"/>
      <c r="D77" s="127" t="s">
        <v>719</v>
      </c>
      <c r="E77" s="126" t="s">
        <v>680</v>
      </c>
      <c r="F77" s="119" t="s">
        <v>776</v>
      </c>
      <c r="G77" s="114">
        <v>0.4</v>
      </c>
      <c r="H77" s="120">
        <f>[1]январь!$I77+[1]январь!$J77+[1]январь!$K77</f>
        <v>6</v>
      </c>
      <c r="I77" s="114"/>
      <c r="J77" s="114"/>
      <c r="K77" s="114">
        <v>70</v>
      </c>
      <c r="L77" s="114"/>
      <c r="M77" s="114"/>
      <c r="N77" s="114">
        <v>2</v>
      </c>
      <c r="O77" s="114">
        <v>68</v>
      </c>
      <c r="P77" s="114" t="s">
        <v>47</v>
      </c>
    </row>
    <row r="78" spans="1:16" s="112" customFormat="1" ht="79.2">
      <c r="A78" s="114">
        <v>65</v>
      </c>
      <c r="B78" s="115" t="s">
        <v>686</v>
      </c>
      <c r="C78" s="115"/>
      <c r="D78" s="127" t="s">
        <v>777</v>
      </c>
      <c r="E78" s="126" t="s">
        <v>680</v>
      </c>
      <c r="F78" s="119" t="s">
        <v>778</v>
      </c>
      <c r="G78" s="114">
        <v>0.4</v>
      </c>
      <c r="H78" s="120">
        <f>[1]январь!$I78+[1]январь!$J78+[1]январь!$K78</f>
        <v>29</v>
      </c>
      <c r="I78" s="114"/>
      <c r="J78" s="114"/>
      <c r="K78" s="114">
        <v>6</v>
      </c>
      <c r="L78" s="114"/>
      <c r="M78" s="114"/>
      <c r="N78" s="114"/>
      <c r="O78" s="114">
        <v>6</v>
      </c>
      <c r="P78" s="114" t="s">
        <v>47</v>
      </c>
    </row>
    <row r="79" spans="1:16" s="112" customFormat="1" ht="79.2">
      <c r="A79" s="114">
        <v>66</v>
      </c>
      <c r="B79" s="115" t="s">
        <v>686</v>
      </c>
      <c r="C79" s="115"/>
      <c r="D79" s="127" t="s">
        <v>779</v>
      </c>
      <c r="E79" s="126" t="s">
        <v>680</v>
      </c>
      <c r="F79" s="119" t="s">
        <v>780</v>
      </c>
      <c r="G79" s="114">
        <v>0.4</v>
      </c>
      <c r="H79" s="120">
        <f>[1]январь!$I79+[1]январь!$J79+[1]январь!$K79</f>
        <v>1</v>
      </c>
      <c r="I79" s="114"/>
      <c r="J79" s="114"/>
      <c r="K79" s="114">
        <v>29</v>
      </c>
      <c r="L79" s="114"/>
      <c r="M79" s="114"/>
      <c r="N79" s="114"/>
      <c r="O79" s="114">
        <v>29</v>
      </c>
      <c r="P79" s="114" t="s">
        <v>47</v>
      </c>
    </row>
    <row r="80" spans="1:16" s="112" customFormat="1" ht="79.2">
      <c r="A80" s="114">
        <v>67</v>
      </c>
      <c r="B80" s="115" t="s">
        <v>686</v>
      </c>
      <c r="C80" s="115"/>
      <c r="D80" s="127" t="s">
        <v>781</v>
      </c>
      <c r="E80" s="126" t="s">
        <v>680</v>
      </c>
      <c r="F80" s="119" t="s">
        <v>782</v>
      </c>
      <c r="G80" s="114">
        <v>0.4</v>
      </c>
      <c r="H80" s="120">
        <f>[1]январь!$I80+[1]январь!$J80+[1]январь!$K80</f>
        <v>6</v>
      </c>
      <c r="I80" s="114"/>
      <c r="J80" s="114"/>
      <c r="K80" s="114">
        <v>1</v>
      </c>
      <c r="L80" s="114"/>
      <c r="M80" s="114"/>
      <c r="N80" s="114">
        <v>1</v>
      </c>
      <c r="O80" s="114"/>
      <c r="P80" s="114" t="s">
        <v>47</v>
      </c>
    </row>
    <row r="81" spans="1:16" s="112" customFormat="1" ht="79.2">
      <c r="A81" s="114">
        <v>68</v>
      </c>
      <c r="B81" s="115" t="s">
        <v>686</v>
      </c>
      <c r="C81" s="115"/>
      <c r="D81" s="127" t="s">
        <v>783</v>
      </c>
      <c r="E81" s="126" t="s">
        <v>680</v>
      </c>
      <c r="F81" s="119" t="s">
        <v>784</v>
      </c>
      <c r="G81" s="114">
        <v>0.4</v>
      </c>
      <c r="H81" s="120">
        <f>[1]январь!$I81+[1]январь!$J81+[1]январь!$K81</f>
        <v>127</v>
      </c>
      <c r="I81" s="114"/>
      <c r="J81" s="114"/>
      <c r="K81" s="114">
        <v>6</v>
      </c>
      <c r="L81" s="114"/>
      <c r="M81" s="114"/>
      <c r="N81" s="114"/>
      <c r="O81" s="114">
        <v>6</v>
      </c>
      <c r="P81" s="114" t="s">
        <v>47</v>
      </c>
    </row>
    <row r="82" spans="1:16" s="112" customFormat="1" ht="79.2">
      <c r="A82" s="114">
        <v>69</v>
      </c>
      <c r="B82" s="115" t="s">
        <v>686</v>
      </c>
      <c r="C82" s="115"/>
      <c r="D82" s="127" t="s">
        <v>713</v>
      </c>
      <c r="E82" s="126" t="s">
        <v>680</v>
      </c>
      <c r="F82" s="119" t="s">
        <v>785</v>
      </c>
      <c r="G82" s="114">
        <v>0.4</v>
      </c>
      <c r="H82" s="120">
        <f>[1]январь!$I82+[1]январь!$J82+[1]январь!$K82</f>
        <v>22</v>
      </c>
      <c r="I82" s="114"/>
      <c r="J82" s="114"/>
      <c r="K82" s="114">
        <v>127</v>
      </c>
      <c r="L82" s="114"/>
      <c r="M82" s="114"/>
      <c r="N82" s="114">
        <v>1</v>
      </c>
      <c r="O82" s="114">
        <v>126</v>
      </c>
      <c r="P82" s="114" t="s">
        <v>47</v>
      </c>
    </row>
    <row r="83" spans="1:16" s="112" customFormat="1" ht="79.2">
      <c r="A83" s="114">
        <v>70</v>
      </c>
      <c r="B83" s="115" t="s">
        <v>686</v>
      </c>
      <c r="C83" s="115"/>
      <c r="D83" s="127" t="s">
        <v>786</v>
      </c>
      <c r="E83" s="126" t="s">
        <v>680</v>
      </c>
      <c r="F83" s="119" t="s">
        <v>787</v>
      </c>
      <c r="G83" s="114">
        <v>0.4</v>
      </c>
      <c r="H83" s="120">
        <f>[1]январь!$I83+[1]январь!$J83+[1]январь!$K83</f>
        <v>147</v>
      </c>
      <c r="I83" s="114"/>
      <c r="J83" s="114"/>
      <c r="K83" s="114">
        <v>22</v>
      </c>
      <c r="L83" s="114"/>
      <c r="M83" s="114"/>
      <c r="N83" s="114">
        <v>1</v>
      </c>
      <c r="O83" s="114">
        <v>21</v>
      </c>
      <c r="P83" s="114" t="s">
        <v>47</v>
      </c>
    </row>
    <row r="84" spans="1:16" s="112" customFormat="1" ht="79.2">
      <c r="A84" s="114">
        <v>71</v>
      </c>
      <c r="B84" s="115" t="s">
        <v>686</v>
      </c>
      <c r="C84" s="115"/>
      <c r="D84" s="127" t="s">
        <v>788</v>
      </c>
      <c r="E84" s="126" t="s">
        <v>680</v>
      </c>
      <c r="F84" s="119" t="s">
        <v>789</v>
      </c>
      <c r="G84" s="114">
        <v>0.4</v>
      </c>
      <c r="H84" s="120">
        <f>[1]январь!$I84+[1]январь!$J84+[1]январь!$K84</f>
        <v>17</v>
      </c>
      <c r="I84" s="114"/>
      <c r="J84" s="114"/>
      <c r="K84" s="114">
        <v>147</v>
      </c>
      <c r="L84" s="114"/>
      <c r="M84" s="114"/>
      <c r="N84" s="114">
        <v>1</v>
      </c>
      <c r="O84" s="114">
        <v>146</v>
      </c>
      <c r="P84" s="114" t="s">
        <v>47</v>
      </c>
    </row>
    <row r="85" spans="1:16" s="112" customFormat="1" ht="79.2">
      <c r="A85" s="114">
        <v>72</v>
      </c>
      <c r="B85" s="115" t="s">
        <v>686</v>
      </c>
      <c r="C85" s="115"/>
      <c r="D85" s="127" t="s">
        <v>790</v>
      </c>
      <c r="E85" s="126" t="s">
        <v>680</v>
      </c>
      <c r="F85" s="119" t="s">
        <v>791</v>
      </c>
      <c r="G85" s="114">
        <v>0.4</v>
      </c>
      <c r="H85" s="120">
        <f>[1]январь!$I85+[1]январь!$J85+[1]январь!$K85</f>
        <v>1</v>
      </c>
      <c r="I85" s="114"/>
      <c r="J85" s="114"/>
      <c r="K85" s="114">
        <v>17</v>
      </c>
      <c r="L85" s="114"/>
      <c r="M85" s="114"/>
      <c r="N85" s="114"/>
      <c r="O85" s="114">
        <v>17</v>
      </c>
      <c r="P85" s="114" t="s">
        <v>47</v>
      </c>
    </row>
    <row r="86" spans="1:16" s="112" customFormat="1" ht="79.2">
      <c r="A86" s="114">
        <v>73</v>
      </c>
      <c r="B86" s="115" t="s">
        <v>686</v>
      </c>
      <c r="C86" s="115"/>
      <c r="D86" s="127" t="s">
        <v>792</v>
      </c>
      <c r="E86" s="126" t="s">
        <v>680</v>
      </c>
      <c r="F86" s="119" t="s">
        <v>793</v>
      </c>
      <c r="G86" s="114">
        <v>0.4</v>
      </c>
      <c r="H86" s="120">
        <f>[1]январь!$I86+[1]январь!$J86+[1]январь!$K86</f>
        <v>1664</v>
      </c>
      <c r="I86" s="114"/>
      <c r="J86" s="114"/>
      <c r="K86" s="114">
        <v>1</v>
      </c>
      <c r="L86" s="114"/>
      <c r="M86" s="114"/>
      <c r="N86" s="114">
        <v>1</v>
      </c>
      <c r="O86" s="114"/>
      <c r="P86" s="114" t="s">
        <v>47</v>
      </c>
    </row>
    <row r="87" spans="1:16" s="137" customFormat="1" ht="13.8">
      <c r="A87" s="122"/>
      <c r="B87" s="133" t="s">
        <v>794</v>
      </c>
      <c r="C87" s="133"/>
      <c r="D87" s="134"/>
      <c r="E87" s="135"/>
      <c r="F87" s="136"/>
      <c r="G87" s="122"/>
      <c r="H87" s="122">
        <f>SUM(H14:H86)</f>
        <v>3313</v>
      </c>
      <c r="I87" s="122"/>
      <c r="J87" s="122">
        <f>SUM(J14:J86)</f>
        <v>18</v>
      </c>
      <c r="K87" s="122">
        <f>SUM(K14:K86)</f>
        <v>1646</v>
      </c>
      <c r="L87" s="122"/>
      <c r="M87" s="122"/>
      <c r="N87" s="122">
        <f>SUM(N14:N86)</f>
        <v>89</v>
      </c>
      <c r="O87" s="122">
        <f>SUM(O14:O86)</f>
        <v>1575</v>
      </c>
      <c r="P87" s="122">
        <f>SUM(P14:P86)</f>
        <v>8</v>
      </c>
    </row>
    <row r="88" spans="1:16" s="112" customFormat="1" ht="13.8">
      <c r="A88" s="138"/>
      <c r="B88" s="139"/>
      <c r="C88" s="139"/>
      <c r="D88" s="140"/>
      <c r="E88" s="141"/>
      <c r="F88" s="142"/>
      <c r="G88" s="138"/>
      <c r="H88" s="143"/>
      <c r="I88" s="144"/>
      <c r="J88" s="144"/>
      <c r="K88" s="144"/>
      <c r="L88" s="144"/>
      <c r="M88" s="138"/>
      <c r="N88" s="142"/>
      <c r="O88" s="142"/>
      <c r="P88" s="138"/>
    </row>
    <row r="89" spans="1:16" s="112" customFormat="1" ht="13.8">
      <c r="A89" s="138"/>
      <c r="B89" s="139"/>
      <c r="C89" s="139"/>
      <c r="D89" s="140"/>
      <c r="E89" s="141"/>
      <c r="F89" s="142"/>
      <c r="G89" s="138"/>
      <c r="H89" s="143"/>
      <c r="I89" s="144"/>
      <c r="J89" s="144"/>
      <c r="K89" s="144"/>
      <c r="L89" s="144"/>
      <c r="M89" s="138"/>
      <c r="N89" s="142"/>
      <c r="O89" s="142"/>
      <c r="P89" s="138"/>
    </row>
    <row r="90" spans="1:16" s="112" customFormat="1" ht="13.8">
      <c r="A90" s="138"/>
      <c r="B90" s="139"/>
      <c r="C90" s="139"/>
      <c r="D90" s="140"/>
      <c r="E90" s="141"/>
      <c r="F90" s="142"/>
      <c r="G90" s="138"/>
      <c r="H90" s="143"/>
      <c r="I90" s="144"/>
      <c r="J90" s="144"/>
      <c r="K90" s="144"/>
      <c r="L90" s="144"/>
      <c r="M90" s="138"/>
      <c r="N90" s="142"/>
      <c r="O90" s="142"/>
      <c r="P90" s="138"/>
    </row>
    <row r="91" spans="1:16" s="112" customFormat="1" ht="15.6">
      <c r="A91" s="145"/>
      <c r="B91" s="145" t="s">
        <v>149</v>
      </c>
      <c r="C91" s="145"/>
      <c r="D91" s="145"/>
      <c r="E91" s="145"/>
      <c r="F91" s="145"/>
      <c r="G91" s="145"/>
      <c r="H91" s="145" t="s">
        <v>150</v>
      </c>
      <c r="I91" s="145"/>
      <c r="J91" s="145"/>
      <c r="K91" s="145"/>
      <c r="L91" s="145"/>
      <c r="M91" s="145"/>
      <c r="N91" s="145"/>
      <c r="O91" s="145"/>
      <c r="P91" s="145"/>
    </row>
    <row r="94" spans="1:16" s="111" customFormat="1" ht="25.5" customHeight="1">
      <c r="A94" s="109"/>
      <c r="B94" s="110"/>
      <c r="C94" s="110"/>
      <c r="D94" s="110"/>
      <c r="E94" s="110"/>
      <c r="F94" s="110"/>
      <c r="G94" s="575" t="s">
        <v>654</v>
      </c>
      <c r="H94" s="576"/>
      <c r="I94" s="576"/>
      <c r="J94" s="576"/>
      <c r="K94" s="576"/>
      <c r="L94" s="576"/>
      <c r="M94" s="576"/>
      <c r="N94" s="576"/>
      <c r="O94" s="576"/>
      <c r="P94" s="576"/>
    </row>
    <row r="95" spans="1:16" s="111" customFormat="1" ht="53.25" customHeight="1">
      <c r="A95" s="109"/>
      <c r="B95" s="110"/>
      <c r="C95" s="110"/>
      <c r="D95" s="110"/>
      <c r="E95" s="110"/>
      <c r="F95" s="575" t="s">
        <v>655</v>
      </c>
      <c r="G95" s="576"/>
      <c r="H95" s="576"/>
      <c r="I95" s="576"/>
      <c r="J95" s="576"/>
      <c r="K95" s="576"/>
      <c r="L95" s="576"/>
      <c r="M95" s="576"/>
      <c r="N95" s="576"/>
      <c r="O95" s="576"/>
      <c r="P95" s="576"/>
    </row>
    <row r="96" spans="1:16" s="112" customFormat="1" ht="13.8"/>
    <row r="97" spans="1:16" s="112" customFormat="1" ht="15.6">
      <c r="A97" s="578" t="s">
        <v>795</v>
      </c>
      <c r="B97" s="578"/>
      <c r="C97" s="578"/>
      <c r="D97" s="578"/>
      <c r="E97" s="578"/>
      <c r="F97" s="578"/>
      <c r="G97" s="578"/>
      <c r="H97" s="578"/>
      <c r="I97" s="578"/>
      <c r="J97" s="578"/>
      <c r="K97" s="578"/>
      <c r="L97" s="578"/>
      <c r="M97" s="578"/>
      <c r="N97" s="578"/>
      <c r="O97" s="578"/>
      <c r="P97" s="578"/>
    </row>
    <row r="98" spans="1:16" s="112" customFormat="1" ht="13.8"/>
    <row r="99" spans="1:16" s="112" customFormat="1" ht="15.6">
      <c r="A99" s="579" t="s">
        <v>32</v>
      </c>
      <c r="B99" s="578"/>
      <c r="C99" s="578"/>
      <c r="D99" s="578"/>
      <c r="E99" s="578"/>
      <c r="F99" s="578"/>
      <c r="G99" s="578"/>
      <c r="H99" s="578"/>
      <c r="I99" s="578"/>
      <c r="J99" s="578"/>
      <c r="K99" s="578"/>
      <c r="L99" s="578"/>
      <c r="M99" s="578"/>
      <c r="N99" s="578"/>
      <c r="O99" s="578"/>
      <c r="P99" s="578"/>
    </row>
    <row r="100" spans="1:16" s="112" customFormat="1" ht="13.8">
      <c r="A100" s="580" t="s">
        <v>431</v>
      </c>
      <c r="B100" s="580"/>
      <c r="C100" s="580"/>
      <c r="D100" s="580"/>
      <c r="E100" s="580"/>
      <c r="F100" s="580"/>
      <c r="G100" s="580"/>
      <c r="H100" s="580"/>
      <c r="I100" s="580"/>
      <c r="J100" s="580"/>
      <c r="K100" s="580"/>
      <c r="L100" s="580"/>
      <c r="M100" s="580"/>
      <c r="N100" s="580"/>
      <c r="O100" s="580"/>
      <c r="P100" s="580"/>
    </row>
    <row r="101" spans="1:16" s="112" customFormat="1" ht="13.8">
      <c r="A101" s="146"/>
      <c r="B101" s="146"/>
      <c r="C101" s="146"/>
      <c r="D101" s="146"/>
      <c r="E101" s="146"/>
      <c r="F101" s="146"/>
      <c r="G101" s="146"/>
      <c r="H101" s="146"/>
      <c r="I101" s="146"/>
      <c r="J101" s="146"/>
      <c r="K101" s="146"/>
      <c r="L101" s="146"/>
      <c r="M101" s="146"/>
      <c r="N101" s="146"/>
      <c r="O101" s="146"/>
      <c r="P101" s="146"/>
    </row>
    <row r="102" spans="1:16" s="112" customFormat="1" ht="33.75" customHeight="1">
      <c r="A102" s="581" t="s">
        <v>657</v>
      </c>
      <c r="B102" s="568" t="s">
        <v>658</v>
      </c>
      <c r="C102" s="581" t="s">
        <v>659</v>
      </c>
      <c r="D102" s="564" t="s">
        <v>660</v>
      </c>
      <c r="E102" s="564"/>
      <c r="F102" s="564" t="s">
        <v>661</v>
      </c>
      <c r="G102" s="564"/>
      <c r="H102" s="565" t="s">
        <v>662</v>
      </c>
      <c r="I102" s="566"/>
      <c r="J102" s="566"/>
      <c r="K102" s="566"/>
      <c r="L102" s="566"/>
      <c r="M102" s="566"/>
      <c r="N102" s="566"/>
      <c r="O102" s="566"/>
      <c r="P102" s="567"/>
    </row>
    <row r="103" spans="1:16" s="112" customFormat="1" ht="13.8">
      <c r="A103" s="582"/>
      <c r="B103" s="569"/>
      <c r="C103" s="582"/>
      <c r="D103" s="568" t="s">
        <v>663</v>
      </c>
      <c r="E103" s="568" t="s">
        <v>664</v>
      </c>
      <c r="F103" s="568" t="s">
        <v>665</v>
      </c>
      <c r="G103" s="568" t="s">
        <v>666</v>
      </c>
      <c r="H103" s="563" t="s">
        <v>451</v>
      </c>
      <c r="I103" s="571" t="s">
        <v>452</v>
      </c>
      <c r="J103" s="571"/>
      <c r="K103" s="571"/>
      <c r="L103" s="572" t="s">
        <v>453</v>
      </c>
      <c r="M103" s="573"/>
      <c r="N103" s="573"/>
      <c r="O103" s="574"/>
      <c r="P103" s="568" t="s">
        <v>454</v>
      </c>
    </row>
    <row r="104" spans="1:16" s="112" customFormat="1" ht="13.8">
      <c r="A104" s="582"/>
      <c r="B104" s="569"/>
      <c r="C104" s="582"/>
      <c r="D104" s="569"/>
      <c r="E104" s="569"/>
      <c r="F104" s="569"/>
      <c r="G104" s="569"/>
      <c r="H104" s="563"/>
      <c r="I104" s="563" t="s">
        <v>667</v>
      </c>
      <c r="J104" s="563" t="s">
        <v>668</v>
      </c>
      <c r="K104" s="563" t="s">
        <v>669</v>
      </c>
      <c r="L104" s="561" t="s">
        <v>670</v>
      </c>
      <c r="M104" s="561" t="s">
        <v>671</v>
      </c>
      <c r="N104" s="561" t="s">
        <v>672</v>
      </c>
      <c r="O104" s="561" t="s">
        <v>673</v>
      </c>
      <c r="P104" s="569"/>
    </row>
    <row r="105" spans="1:16" s="112" customFormat="1" ht="61.5" customHeight="1">
      <c r="A105" s="583"/>
      <c r="B105" s="570"/>
      <c r="C105" s="583"/>
      <c r="D105" s="570"/>
      <c r="E105" s="570"/>
      <c r="F105" s="570"/>
      <c r="G105" s="570"/>
      <c r="H105" s="563"/>
      <c r="I105" s="563"/>
      <c r="J105" s="563"/>
      <c r="K105" s="563"/>
      <c r="L105" s="562"/>
      <c r="M105" s="562"/>
      <c r="N105" s="562"/>
      <c r="O105" s="562"/>
      <c r="P105" s="570"/>
    </row>
    <row r="106" spans="1:16" s="112" customFormat="1" ht="13.8">
      <c r="A106" s="113" t="s">
        <v>674</v>
      </c>
      <c r="B106" s="113" t="s">
        <v>350</v>
      </c>
      <c r="C106" s="113" t="s">
        <v>352</v>
      </c>
      <c r="D106" s="113" t="s">
        <v>346</v>
      </c>
      <c r="E106" s="113" t="s">
        <v>675</v>
      </c>
      <c r="F106" s="113" t="s">
        <v>676</v>
      </c>
      <c r="G106" s="113" t="s">
        <v>677</v>
      </c>
      <c r="H106" s="113" t="s">
        <v>678</v>
      </c>
      <c r="I106" s="113" t="s">
        <v>679</v>
      </c>
      <c r="J106" s="113" t="s">
        <v>680</v>
      </c>
      <c r="K106" s="113" t="s">
        <v>357</v>
      </c>
      <c r="L106" s="113" t="s">
        <v>681</v>
      </c>
      <c r="M106" s="113" t="s">
        <v>682</v>
      </c>
      <c r="N106" s="113" t="s">
        <v>683</v>
      </c>
      <c r="O106" s="113" t="s">
        <v>684</v>
      </c>
      <c r="P106" s="113" t="s">
        <v>685</v>
      </c>
    </row>
    <row r="107" spans="1:16" s="112" customFormat="1" ht="26.25" customHeight="1">
      <c r="A107" s="114">
        <v>1</v>
      </c>
      <c r="B107" s="115" t="s">
        <v>686</v>
      </c>
      <c r="C107" s="116" t="s">
        <v>47</v>
      </c>
      <c r="D107" s="117" t="s">
        <v>687</v>
      </c>
      <c r="E107" s="118" t="s">
        <v>680</v>
      </c>
      <c r="F107" s="119" t="s">
        <v>688</v>
      </c>
      <c r="G107" s="114">
        <v>0.4</v>
      </c>
      <c r="H107" s="120">
        <f>[1]февраль!$I107+[1]февраль!$J107+[1]февраль!$K107</f>
        <v>0</v>
      </c>
      <c r="I107" s="121"/>
      <c r="J107" s="121"/>
      <c r="K107" s="121">
        <v>15</v>
      </c>
      <c r="L107" s="121"/>
      <c r="M107" s="114"/>
      <c r="N107" s="114">
        <v>1</v>
      </c>
      <c r="O107" s="114">
        <v>14</v>
      </c>
      <c r="P107" s="114" t="s">
        <v>47</v>
      </c>
    </row>
    <row r="108" spans="1:16" s="112" customFormat="1" ht="26.25" customHeight="1">
      <c r="A108" s="114">
        <v>2</v>
      </c>
      <c r="B108" s="115" t="s">
        <v>686</v>
      </c>
      <c r="C108" s="116" t="s">
        <v>47</v>
      </c>
      <c r="D108" s="116" t="s">
        <v>47</v>
      </c>
      <c r="E108" s="116" t="s">
        <v>47</v>
      </c>
      <c r="F108" s="119" t="s">
        <v>689</v>
      </c>
      <c r="G108" s="114">
        <v>0.4</v>
      </c>
      <c r="H108" s="120">
        <f>[1]февраль!$I108+[1]февраль!$J108+[1]февраль!$K108</f>
        <v>0</v>
      </c>
      <c r="I108" s="121"/>
      <c r="J108" s="121"/>
      <c r="K108" s="121">
        <v>10</v>
      </c>
      <c r="L108" s="121"/>
      <c r="M108" s="114"/>
      <c r="N108" s="114"/>
      <c r="O108" s="114">
        <v>10</v>
      </c>
      <c r="P108" s="114" t="s">
        <v>47</v>
      </c>
    </row>
    <row r="109" spans="1:16" s="112" customFormat="1" ht="26.25" customHeight="1">
      <c r="A109" s="114">
        <v>3</v>
      </c>
      <c r="B109" s="115" t="s">
        <v>686</v>
      </c>
      <c r="C109" s="116" t="s">
        <v>47</v>
      </c>
      <c r="D109" s="116" t="s">
        <v>47</v>
      </c>
      <c r="E109" s="116" t="s">
        <v>47</v>
      </c>
      <c r="F109" s="119" t="s">
        <v>690</v>
      </c>
      <c r="G109" s="114">
        <v>0.4</v>
      </c>
      <c r="H109" s="120">
        <f>[1]февраль!$I109+[1]февраль!$J109+[1]февраль!$K109</f>
        <v>0</v>
      </c>
      <c r="I109" s="121"/>
      <c r="J109" s="121"/>
      <c r="K109" s="121">
        <v>18</v>
      </c>
      <c r="L109" s="121"/>
      <c r="M109" s="114"/>
      <c r="N109" s="114">
        <v>1</v>
      </c>
      <c r="O109" s="114">
        <v>17</v>
      </c>
      <c r="P109" s="114" t="s">
        <v>47</v>
      </c>
    </row>
    <row r="110" spans="1:16" s="112" customFormat="1" ht="26.25" customHeight="1">
      <c r="A110" s="114">
        <v>4</v>
      </c>
      <c r="B110" s="115" t="s">
        <v>686</v>
      </c>
      <c r="C110" s="116" t="s">
        <v>47</v>
      </c>
      <c r="D110" s="116" t="s">
        <v>47</v>
      </c>
      <c r="E110" s="116" t="s">
        <v>47</v>
      </c>
      <c r="F110" s="119" t="s">
        <v>691</v>
      </c>
      <c r="G110" s="114">
        <v>0.4</v>
      </c>
      <c r="H110" s="120">
        <f>[1]февраль!$I110+[1]февраль!$J110+[1]февраль!$K110</f>
        <v>0</v>
      </c>
      <c r="I110" s="122"/>
      <c r="J110" s="122"/>
      <c r="K110" s="114">
        <v>2</v>
      </c>
      <c r="L110" s="122"/>
      <c r="M110" s="122"/>
      <c r="N110" s="122"/>
      <c r="O110" s="114">
        <v>2</v>
      </c>
      <c r="P110" s="114" t="s">
        <v>47</v>
      </c>
    </row>
    <row r="111" spans="1:16" s="112" customFormat="1" ht="26.25" customHeight="1">
      <c r="A111" s="114">
        <v>5</v>
      </c>
      <c r="B111" s="115" t="s">
        <v>686</v>
      </c>
      <c r="C111" s="116" t="s">
        <v>47</v>
      </c>
      <c r="D111" s="116" t="s">
        <v>47</v>
      </c>
      <c r="E111" s="116" t="s">
        <v>47</v>
      </c>
      <c r="F111" s="119" t="s">
        <v>692</v>
      </c>
      <c r="G111" s="114">
        <v>0.4</v>
      </c>
      <c r="H111" s="120">
        <f>[1]февраль!$I111+[1]февраль!$J111+[1]февраль!$K111</f>
        <v>0</v>
      </c>
      <c r="I111" s="122"/>
      <c r="J111" s="114">
        <v>2</v>
      </c>
      <c r="K111" s="114"/>
      <c r="L111" s="114"/>
      <c r="M111" s="114"/>
      <c r="N111" s="114">
        <v>2</v>
      </c>
      <c r="O111" s="122"/>
      <c r="P111" s="114" t="s">
        <v>47</v>
      </c>
    </row>
    <row r="112" spans="1:16" s="112" customFormat="1" ht="26.25" customHeight="1">
      <c r="A112" s="114">
        <v>6</v>
      </c>
      <c r="B112" s="115" t="s">
        <v>686</v>
      </c>
      <c r="C112" s="116" t="s">
        <v>47</v>
      </c>
      <c r="D112" s="117" t="s">
        <v>693</v>
      </c>
      <c r="E112" s="118" t="s">
        <v>680</v>
      </c>
      <c r="F112" s="119" t="s">
        <v>694</v>
      </c>
      <c r="G112" s="114">
        <v>0.4</v>
      </c>
      <c r="H112" s="120">
        <f>[1]февраль!$I112+[1]февраль!$J112+[1]февраль!$K112</f>
        <v>0</v>
      </c>
      <c r="I112" s="121"/>
      <c r="J112" s="121">
        <v>2</v>
      </c>
      <c r="K112" s="121"/>
      <c r="L112" s="121"/>
      <c r="M112" s="114"/>
      <c r="N112" s="114">
        <v>2</v>
      </c>
      <c r="O112" s="114"/>
      <c r="P112" s="114" t="s">
        <v>47</v>
      </c>
    </row>
    <row r="113" spans="1:16" s="112" customFormat="1" ht="26.25" customHeight="1">
      <c r="A113" s="114">
        <v>7</v>
      </c>
      <c r="B113" s="115" t="s">
        <v>686</v>
      </c>
      <c r="C113" s="116" t="s">
        <v>47</v>
      </c>
      <c r="D113" s="117" t="s">
        <v>687</v>
      </c>
      <c r="E113" s="118" t="s">
        <v>680</v>
      </c>
      <c r="F113" s="119" t="s">
        <v>695</v>
      </c>
      <c r="G113" s="114">
        <v>0.4</v>
      </c>
      <c r="H113" s="120">
        <f>[1]февраль!$I113+[1]февраль!$J113+[1]февраль!$K113</f>
        <v>0</v>
      </c>
      <c r="I113" s="121"/>
      <c r="J113" s="121"/>
      <c r="K113" s="121">
        <v>28</v>
      </c>
      <c r="L113" s="121"/>
      <c r="M113" s="114"/>
      <c r="N113" s="114">
        <v>6</v>
      </c>
      <c r="O113" s="114">
        <v>22</v>
      </c>
      <c r="P113" s="114" t="s">
        <v>47</v>
      </c>
    </row>
    <row r="114" spans="1:16" s="112" customFormat="1" ht="26.25" customHeight="1">
      <c r="A114" s="114">
        <v>8</v>
      </c>
      <c r="B114" s="115" t="s">
        <v>686</v>
      </c>
      <c r="C114" s="116" t="s">
        <v>47</v>
      </c>
      <c r="D114" s="117" t="s">
        <v>687</v>
      </c>
      <c r="E114" s="118" t="s">
        <v>680</v>
      </c>
      <c r="F114" s="119" t="s">
        <v>696</v>
      </c>
      <c r="G114" s="114">
        <v>0.4</v>
      </c>
      <c r="H114" s="120">
        <f>[1]февраль!$I114+[1]февраль!$J114+[1]февраль!$K114</f>
        <v>0</v>
      </c>
      <c r="I114" s="121"/>
      <c r="J114" s="121">
        <v>4</v>
      </c>
      <c r="K114" s="121"/>
      <c r="L114" s="121"/>
      <c r="M114" s="114"/>
      <c r="N114" s="114">
        <v>4</v>
      </c>
      <c r="O114" s="114"/>
      <c r="P114" s="114" t="s">
        <v>47</v>
      </c>
    </row>
    <row r="115" spans="1:16" s="112" customFormat="1" ht="26.25" customHeight="1">
      <c r="A115" s="114">
        <v>9</v>
      </c>
      <c r="B115" s="115" t="s">
        <v>686</v>
      </c>
      <c r="C115" s="123"/>
      <c r="D115" s="117" t="s">
        <v>697</v>
      </c>
      <c r="E115" s="118" t="s">
        <v>680</v>
      </c>
      <c r="F115" s="119" t="s">
        <v>698</v>
      </c>
      <c r="G115" s="114">
        <v>0.4</v>
      </c>
      <c r="H115" s="120">
        <f>[1]февраль!$I115+[1]февраль!$J115+[1]февраль!$K115</f>
        <v>0</v>
      </c>
      <c r="I115" s="122"/>
      <c r="J115" s="122"/>
      <c r="K115" s="114">
        <v>2</v>
      </c>
      <c r="L115" s="114"/>
      <c r="M115" s="114"/>
      <c r="N115" s="114">
        <v>2</v>
      </c>
      <c r="O115" s="114"/>
      <c r="P115" s="114"/>
    </row>
    <row r="116" spans="1:16" s="112" customFormat="1" ht="26.25" customHeight="1">
      <c r="A116" s="114">
        <v>10</v>
      </c>
      <c r="B116" s="115" t="s">
        <v>686</v>
      </c>
      <c r="C116" s="116" t="s">
        <v>47</v>
      </c>
      <c r="D116" s="117" t="s">
        <v>687</v>
      </c>
      <c r="E116" s="118" t="s">
        <v>680</v>
      </c>
      <c r="F116" s="119" t="s">
        <v>699</v>
      </c>
      <c r="G116" s="114">
        <v>0.4</v>
      </c>
      <c r="H116" s="120">
        <f>[1]февраль!$I116+[1]февраль!$J116+[1]февраль!$K116</f>
        <v>0</v>
      </c>
      <c r="I116" s="121"/>
      <c r="J116" s="121">
        <v>2</v>
      </c>
      <c r="K116" s="121"/>
      <c r="L116" s="121"/>
      <c r="M116" s="114"/>
      <c r="N116" s="114">
        <v>2</v>
      </c>
      <c r="O116" s="114"/>
      <c r="P116" s="114" t="s">
        <v>47</v>
      </c>
    </row>
    <row r="117" spans="1:16" s="112" customFormat="1" ht="26.25" customHeight="1">
      <c r="A117" s="114">
        <v>11</v>
      </c>
      <c r="B117" s="115" t="s">
        <v>686</v>
      </c>
      <c r="C117" s="115"/>
      <c r="D117" s="117" t="s">
        <v>687</v>
      </c>
      <c r="E117" s="118" t="s">
        <v>680</v>
      </c>
      <c r="F117" s="119" t="s">
        <v>700</v>
      </c>
      <c r="G117" s="114">
        <v>0.4</v>
      </c>
      <c r="H117" s="120">
        <f>[1]февраль!$I117+[1]февраль!$J117+[1]февраль!$K117</f>
        <v>0</v>
      </c>
      <c r="I117" s="121"/>
      <c r="J117" s="121"/>
      <c r="K117" s="121">
        <v>18</v>
      </c>
      <c r="L117" s="121"/>
      <c r="M117" s="114"/>
      <c r="N117" s="114">
        <v>3</v>
      </c>
      <c r="O117" s="114">
        <v>15</v>
      </c>
      <c r="P117" s="114" t="s">
        <v>47</v>
      </c>
    </row>
    <row r="118" spans="1:16" s="112" customFormat="1" ht="26.25" customHeight="1">
      <c r="A118" s="114">
        <v>12</v>
      </c>
      <c r="B118" s="115" t="s">
        <v>686</v>
      </c>
      <c r="C118" s="115"/>
      <c r="D118" s="117" t="s">
        <v>687</v>
      </c>
      <c r="E118" s="118" t="s">
        <v>680</v>
      </c>
      <c r="F118" s="119" t="s">
        <v>701</v>
      </c>
      <c r="G118" s="114">
        <v>0.4</v>
      </c>
      <c r="H118" s="120">
        <f>[1]февраль!$I118+[1]февраль!$J118+[1]февраль!$K118</f>
        <v>0</v>
      </c>
      <c r="I118" s="121"/>
      <c r="J118" s="121"/>
      <c r="K118" s="121">
        <v>4</v>
      </c>
      <c r="L118" s="121"/>
      <c r="M118" s="121"/>
      <c r="N118" s="121">
        <v>4</v>
      </c>
      <c r="O118" s="121"/>
      <c r="P118" s="114" t="s">
        <v>47</v>
      </c>
    </row>
    <row r="119" spans="1:16" s="112" customFormat="1" ht="26.25" customHeight="1">
      <c r="A119" s="114">
        <v>13</v>
      </c>
      <c r="B119" s="115" t="s">
        <v>686</v>
      </c>
      <c r="C119" s="124"/>
      <c r="D119" s="125"/>
      <c r="E119" s="126"/>
      <c r="F119" s="119" t="s">
        <v>702</v>
      </c>
      <c r="G119" s="114">
        <v>0.4</v>
      </c>
      <c r="H119" s="120">
        <f>[1]февраль!$I119+[1]февраль!$J119+[1]февраль!$K119</f>
        <v>0</v>
      </c>
      <c r="I119" s="122"/>
      <c r="J119" s="122"/>
      <c r="K119" s="114">
        <v>6</v>
      </c>
      <c r="L119" s="114"/>
      <c r="M119" s="114"/>
      <c r="N119" s="114"/>
      <c r="O119" s="114">
        <v>6</v>
      </c>
      <c r="P119" s="114" t="s">
        <v>47</v>
      </c>
    </row>
    <row r="120" spans="1:16" s="112" customFormat="1" ht="26.25" customHeight="1">
      <c r="A120" s="114">
        <v>14</v>
      </c>
      <c r="B120" s="115" t="s">
        <v>686</v>
      </c>
      <c r="C120" s="124"/>
      <c r="D120" s="127" t="s">
        <v>703</v>
      </c>
      <c r="E120" s="126" t="s">
        <v>680</v>
      </c>
      <c r="F120" s="119" t="s">
        <v>704</v>
      </c>
      <c r="G120" s="114">
        <v>0.4</v>
      </c>
      <c r="H120" s="120">
        <f>[1]февраль!$I120+[1]февраль!$J120+[1]февраль!$K120</f>
        <v>0</v>
      </c>
      <c r="I120" s="122"/>
      <c r="J120" s="122"/>
      <c r="K120" s="114">
        <v>8</v>
      </c>
      <c r="L120" s="114"/>
      <c r="M120" s="114"/>
      <c r="N120" s="114">
        <v>8</v>
      </c>
      <c r="O120" s="122"/>
      <c r="P120" s="114">
        <v>3</v>
      </c>
    </row>
    <row r="121" spans="1:16" s="112" customFormat="1" ht="26.25" customHeight="1">
      <c r="A121" s="114">
        <v>15</v>
      </c>
      <c r="B121" s="115" t="s">
        <v>686</v>
      </c>
      <c r="C121" s="128"/>
      <c r="D121" s="117" t="s">
        <v>687</v>
      </c>
      <c r="E121" s="118" t="s">
        <v>680</v>
      </c>
      <c r="F121" s="119" t="s">
        <v>705</v>
      </c>
      <c r="G121" s="114">
        <v>0.4</v>
      </c>
      <c r="H121" s="120">
        <f>[1]февраль!$I121+[1]февраль!$J121+[1]февраль!$K121</f>
        <v>0</v>
      </c>
      <c r="I121" s="121"/>
      <c r="J121" s="121"/>
      <c r="K121" s="121">
        <v>12</v>
      </c>
      <c r="L121" s="121"/>
      <c r="M121" s="114"/>
      <c r="N121" s="119">
        <v>10</v>
      </c>
      <c r="O121" s="119">
        <v>2</v>
      </c>
      <c r="P121" s="114" t="s">
        <v>47</v>
      </c>
    </row>
    <row r="122" spans="1:16" s="112" customFormat="1" ht="26.25" customHeight="1">
      <c r="A122" s="114">
        <v>16</v>
      </c>
      <c r="B122" s="115" t="s">
        <v>686</v>
      </c>
      <c r="C122" s="115"/>
      <c r="D122" s="129" t="s">
        <v>687</v>
      </c>
      <c r="E122" s="130" t="s">
        <v>680</v>
      </c>
      <c r="F122" s="119" t="s">
        <v>706</v>
      </c>
      <c r="G122" s="114">
        <v>0.4</v>
      </c>
      <c r="H122" s="120">
        <f>[1]февраль!$I122+[1]февраль!$J122+[1]февраль!$K122</f>
        <v>0</v>
      </c>
      <c r="I122" s="121"/>
      <c r="J122" s="121"/>
      <c r="K122" s="121">
        <v>73</v>
      </c>
      <c r="L122" s="121"/>
      <c r="M122" s="114"/>
      <c r="N122" s="119"/>
      <c r="O122" s="119">
        <v>73</v>
      </c>
      <c r="P122" s="114" t="s">
        <v>47</v>
      </c>
    </row>
    <row r="123" spans="1:16" s="112" customFormat="1" ht="26.25" customHeight="1">
      <c r="A123" s="114">
        <v>17</v>
      </c>
      <c r="B123" s="115" t="s">
        <v>686</v>
      </c>
      <c r="C123" s="124"/>
      <c r="D123" s="129" t="s">
        <v>687</v>
      </c>
      <c r="E123" s="130" t="s">
        <v>680</v>
      </c>
      <c r="F123" s="119" t="s">
        <v>707</v>
      </c>
      <c r="G123" s="114">
        <v>0.4</v>
      </c>
      <c r="H123" s="120">
        <f>[1]февраль!$I123+[1]февраль!$J123+[1]февраль!$K123</f>
        <v>0</v>
      </c>
      <c r="I123" s="122"/>
      <c r="J123" s="122"/>
      <c r="K123" s="114">
        <v>15</v>
      </c>
      <c r="L123" s="114"/>
      <c r="M123" s="114"/>
      <c r="N123" s="114">
        <v>2</v>
      </c>
      <c r="O123" s="114">
        <v>13</v>
      </c>
      <c r="P123" s="114" t="s">
        <v>47</v>
      </c>
    </row>
    <row r="124" spans="1:16" s="112" customFormat="1" ht="26.25" customHeight="1">
      <c r="A124" s="114">
        <v>18</v>
      </c>
      <c r="B124" s="115" t="s">
        <v>686</v>
      </c>
      <c r="C124" s="124"/>
      <c r="D124" s="117" t="s">
        <v>687</v>
      </c>
      <c r="E124" s="118" t="s">
        <v>680</v>
      </c>
      <c r="F124" s="119" t="s">
        <v>708</v>
      </c>
      <c r="G124" s="114">
        <v>0.4</v>
      </c>
      <c r="H124" s="120">
        <f>[1]февраль!$I124+[1]февраль!$J124+[1]февраль!$K124</f>
        <v>0</v>
      </c>
      <c r="I124" s="122"/>
      <c r="J124" s="114"/>
      <c r="K124" s="114">
        <v>1</v>
      </c>
      <c r="L124" s="114"/>
      <c r="M124" s="114"/>
      <c r="N124" s="114"/>
      <c r="O124" s="114">
        <v>1</v>
      </c>
      <c r="P124" s="114" t="s">
        <v>47</v>
      </c>
    </row>
    <row r="125" spans="1:16" s="112" customFormat="1" ht="26.25" customHeight="1">
      <c r="A125" s="114">
        <v>19</v>
      </c>
      <c r="B125" s="115" t="s">
        <v>686</v>
      </c>
      <c r="C125" s="124"/>
      <c r="D125" s="125"/>
      <c r="E125" s="126"/>
      <c r="F125" s="119" t="s">
        <v>709</v>
      </c>
      <c r="G125" s="114">
        <v>0.4</v>
      </c>
      <c r="H125" s="120">
        <f>[1]февраль!$I125+[1]февраль!$J125+[1]февраль!$K125</f>
        <v>0</v>
      </c>
      <c r="I125" s="122"/>
      <c r="J125" s="114"/>
      <c r="K125" s="114">
        <v>2</v>
      </c>
      <c r="L125" s="114"/>
      <c r="M125" s="114"/>
      <c r="N125" s="114">
        <v>2</v>
      </c>
      <c r="O125" s="114"/>
      <c r="P125" s="114" t="s">
        <v>47</v>
      </c>
    </row>
    <row r="126" spans="1:16" s="112" customFormat="1" ht="26.25" customHeight="1">
      <c r="A126" s="114">
        <v>20</v>
      </c>
      <c r="B126" s="115" t="s">
        <v>686</v>
      </c>
      <c r="C126" s="124"/>
      <c r="D126" s="117" t="s">
        <v>687</v>
      </c>
      <c r="E126" s="118" t="s">
        <v>680</v>
      </c>
      <c r="F126" s="119" t="s">
        <v>710</v>
      </c>
      <c r="G126" s="114">
        <v>0.4</v>
      </c>
      <c r="H126" s="120">
        <f>[1]февраль!$I126+[1]февраль!$J126+[1]февраль!$K126</f>
        <v>0</v>
      </c>
      <c r="I126" s="122"/>
      <c r="J126" s="114"/>
      <c r="K126" s="114">
        <v>1</v>
      </c>
      <c r="L126" s="114"/>
      <c r="M126" s="114"/>
      <c r="N126" s="114"/>
      <c r="O126" s="114">
        <v>1</v>
      </c>
      <c r="P126" s="114" t="s">
        <v>47</v>
      </c>
    </row>
    <row r="127" spans="1:16" s="112" customFormat="1" ht="26.25" customHeight="1">
      <c r="A127" s="114">
        <v>21</v>
      </c>
      <c r="B127" s="115" t="s">
        <v>686</v>
      </c>
      <c r="C127" s="124"/>
      <c r="D127" s="117" t="s">
        <v>711</v>
      </c>
      <c r="E127" s="118" t="s">
        <v>680</v>
      </c>
      <c r="F127" s="119" t="s">
        <v>712</v>
      </c>
      <c r="G127" s="114">
        <v>0.4</v>
      </c>
      <c r="H127" s="120">
        <f>[1]февраль!$I127+[1]февраль!$J127+[1]февраль!$K127</f>
        <v>0</v>
      </c>
      <c r="I127" s="122"/>
      <c r="J127" s="114"/>
      <c r="K127" s="114">
        <v>22</v>
      </c>
      <c r="L127" s="114"/>
      <c r="M127" s="114"/>
      <c r="N127" s="114"/>
      <c r="O127" s="114">
        <v>22</v>
      </c>
      <c r="P127" s="114" t="s">
        <v>47</v>
      </c>
    </row>
    <row r="128" spans="1:16" s="112" customFormat="1" ht="26.25" customHeight="1">
      <c r="A128" s="114">
        <v>22</v>
      </c>
      <c r="B128" s="115" t="s">
        <v>686</v>
      </c>
      <c r="C128" s="124"/>
      <c r="D128" s="127" t="s">
        <v>713</v>
      </c>
      <c r="E128" s="118" t="s">
        <v>357</v>
      </c>
      <c r="F128" s="119" t="s">
        <v>714</v>
      </c>
      <c r="G128" s="114">
        <v>0.4</v>
      </c>
      <c r="H128" s="120">
        <f>[1]февраль!$I128+[1]февраль!$J128+[1]февраль!$K128</f>
        <v>0</v>
      </c>
      <c r="I128" s="122"/>
      <c r="J128" s="122"/>
      <c r="K128" s="114">
        <v>103</v>
      </c>
      <c r="L128" s="114"/>
      <c r="M128" s="114"/>
      <c r="N128" s="114">
        <v>1</v>
      </c>
      <c r="O128" s="114">
        <v>102</v>
      </c>
      <c r="P128" s="114"/>
    </row>
    <row r="129" spans="1:16" s="112" customFormat="1" ht="26.25" customHeight="1">
      <c r="A129" s="114">
        <v>23</v>
      </c>
      <c r="B129" s="115" t="s">
        <v>686</v>
      </c>
      <c r="C129" s="124"/>
      <c r="D129" s="117" t="s">
        <v>687</v>
      </c>
      <c r="E129" s="118" t="s">
        <v>680</v>
      </c>
      <c r="F129" s="119" t="s">
        <v>715</v>
      </c>
      <c r="G129" s="114">
        <v>0.4</v>
      </c>
      <c r="H129" s="120">
        <f>[1]февраль!$I129+[1]февраль!$J129+[1]февраль!$K129</f>
        <v>0</v>
      </c>
      <c r="I129" s="122"/>
      <c r="J129" s="114"/>
      <c r="K129" s="114">
        <v>32</v>
      </c>
      <c r="L129" s="114"/>
      <c r="M129" s="114"/>
      <c r="N129" s="114"/>
      <c r="O129" s="114">
        <f>3+29</f>
        <v>32</v>
      </c>
      <c r="P129" s="114" t="s">
        <v>47</v>
      </c>
    </row>
    <row r="130" spans="1:16" s="112" customFormat="1" ht="26.25" customHeight="1">
      <c r="A130" s="114">
        <v>24</v>
      </c>
      <c r="B130" s="115" t="s">
        <v>686</v>
      </c>
      <c r="C130" s="124"/>
      <c r="D130" s="117" t="s">
        <v>687</v>
      </c>
      <c r="E130" s="118" t="s">
        <v>680</v>
      </c>
      <c r="F130" s="119" t="s">
        <v>716</v>
      </c>
      <c r="G130" s="114">
        <v>0.4</v>
      </c>
      <c r="H130" s="120">
        <f>[1]февраль!$I130+[1]февраль!$J130+[1]февраль!$K130</f>
        <v>0</v>
      </c>
      <c r="I130" s="122"/>
      <c r="J130" s="114"/>
      <c r="K130" s="114">
        <v>1</v>
      </c>
      <c r="L130" s="114"/>
      <c r="M130" s="114"/>
      <c r="N130" s="114"/>
      <c r="O130" s="114">
        <v>1</v>
      </c>
      <c r="P130" s="114" t="s">
        <v>47</v>
      </c>
    </row>
    <row r="131" spans="1:16" s="112" customFormat="1" ht="26.25" customHeight="1">
      <c r="A131" s="114">
        <v>25</v>
      </c>
      <c r="B131" s="115" t="s">
        <v>686</v>
      </c>
      <c r="C131" s="124"/>
      <c r="D131" s="127" t="s">
        <v>717</v>
      </c>
      <c r="E131" s="118" t="s">
        <v>680</v>
      </c>
      <c r="F131" s="119" t="s">
        <v>718</v>
      </c>
      <c r="G131" s="114">
        <v>0.4</v>
      </c>
      <c r="H131" s="120">
        <f>[1]февраль!$I131+[1]февраль!$J131+[1]февраль!$K131</f>
        <v>0</v>
      </c>
      <c r="I131" s="122"/>
      <c r="J131" s="114"/>
      <c r="K131" s="114">
        <v>2</v>
      </c>
      <c r="L131" s="114"/>
      <c r="M131" s="114"/>
      <c r="N131" s="114"/>
      <c r="O131" s="114">
        <v>2</v>
      </c>
      <c r="P131" s="114" t="s">
        <v>47</v>
      </c>
    </row>
    <row r="132" spans="1:16" s="112" customFormat="1" ht="26.25" customHeight="1">
      <c r="A132" s="114">
        <v>26</v>
      </c>
      <c r="B132" s="115" t="s">
        <v>686</v>
      </c>
      <c r="C132" s="124"/>
      <c r="D132" s="127" t="s">
        <v>719</v>
      </c>
      <c r="E132" s="126" t="s">
        <v>680</v>
      </c>
      <c r="F132" s="119" t="s">
        <v>720</v>
      </c>
      <c r="G132" s="114">
        <v>0.4</v>
      </c>
      <c r="H132" s="120">
        <f>[1]февраль!$I132+[1]февраль!$J132+[1]февраль!$K132</f>
        <v>0</v>
      </c>
      <c r="I132" s="122"/>
      <c r="J132" s="114"/>
      <c r="K132" s="114">
        <v>2</v>
      </c>
      <c r="L132" s="114"/>
      <c r="M132" s="114"/>
      <c r="N132" s="114"/>
      <c r="O132" s="114">
        <v>2</v>
      </c>
      <c r="P132" s="114" t="s">
        <v>47</v>
      </c>
    </row>
    <row r="133" spans="1:16" s="112" customFormat="1" ht="26.25" customHeight="1">
      <c r="A133" s="114">
        <v>27</v>
      </c>
      <c r="B133" s="115" t="s">
        <v>686</v>
      </c>
      <c r="C133" s="124"/>
      <c r="D133" s="127" t="s">
        <v>721</v>
      </c>
      <c r="E133" s="126" t="s">
        <v>680</v>
      </c>
      <c r="F133" s="119" t="s">
        <v>722</v>
      </c>
      <c r="G133" s="114">
        <v>0.4</v>
      </c>
      <c r="H133" s="120">
        <f>[1]февраль!$I133+[1]февраль!$J133+[1]февраль!$K133</f>
        <v>0</v>
      </c>
      <c r="I133" s="122"/>
      <c r="J133" s="114"/>
      <c r="K133" s="114">
        <v>6</v>
      </c>
      <c r="L133" s="114"/>
      <c r="M133" s="114"/>
      <c r="N133" s="114">
        <v>1</v>
      </c>
      <c r="O133" s="114">
        <v>5</v>
      </c>
      <c r="P133" s="114" t="s">
        <v>47</v>
      </c>
    </row>
    <row r="134" spans="1:16" s="112" customFormat="1" ht="26.25" customHeight="1">
      <c r="A134" s="114">
        <v>28</v>
      </c>
      <c r="B134" s="115" t="s">
        <v>686</v>
      </c>
      <c r="C134" s="124"/>
      <c r="D134" s="127"/>
      <c r="E134" s="126"/>
      <c r="F134" s="119" t="s">
        <v>723</v>
      </c>
      <c r="G134" s="114">
        <v>0.4</v>
      </c>
      <c r="H134" s="120">
        <f>[1]февраль!$I134+[1]февраль!$J134+[1]февраль!$K134</f>
        <v>0</v>
      </c>
      <c r="I134" s="122"/>
      <c r="J134" s="114"/>
      <c r="K134" s="114">
        <v>33</v>
      </c>
      <c r="L134" s="114"/>
      <c r="M134" s="114"/>
      <c r="N134" s="114"/>
      <c r="O134" s="114">
        <v>33</v>
      </c>
      <c r="P134" s="114" t="s">
        <v>47</v>
      </c>
    </row>
    <row r="135" spans="1:16" s="112" customFormat="1" ht="26.25" customHeight="1">
      <c r="A135" s="114">
        <v>29</v>
      </c>
      <c r="B135" s="115" t="s">
        <v>686</v>
      </c>
      <c r="C135" s="124"/>
      <c r="D135" s="127"/>
      <c r="E135" s="126"/>
      <c r="F135" s="119" t="s">
        <v>724</v>
      </c>
      <c r="G135" s="114">
        <v>0.4</v>
      </c>
      <c r="H135" s="120">
        <f>[1]февраль!$I135+[1]февраль!$J135+[1]февраль!$K135</f>
        <v>0</v>
      </c>
      <c r="I135" s="122"/>
      <c r="J135" s="114"/>
      <c r="K135" s="114">
        <v>34</v>
      </c>
      <c r="L135" s="114"/>
      <c r="M135" s="114"/>
      <c r="N135" s="114"/>
      <c r="O135" s="114">
        <v>34</v>
      </c>
      <c r="P135" s="114" t="s">
        <v>47</v>
      </c>
    </row>
    <row r="136" spans="1:16" s="112" customFormat="1" ht="26.25" customHeight="1">
      <c r="A136" s="114">
        <v>30</v>
      </c>
      <c r="B136" s="115" t="s">
        <v>686</v>
      </c>
      <c r="C136" s="124"/>
      <c r="D136" s="127" t="s">
        <v>796</v>
      </c>
      <c r="E136" s="126" t="s">
        <v>680</v>
      </c>
      <c r="F136" s="119" t="s">
        <v>797</v>
      </c>
      <c r="G136" s="114">
        <v>0.4</v>
      </c>
      <c r="H136" s="120">
        <f>[1]февраль!$I136+[1]февраль!$J136+[1]февраль!$K136</f>
        <v>0</v>
      </c>
      <c r="I136" s="122"/>
      <c r="J136" s="114"/>
      <c r="K136" s="114">
        <v>2</v>
      </c>
      <c r="L136" s="114"/>
      <c r="M136" s="114"/>
      <c r="N136" s="114">
        <v>2</v>
      </c>
      <c r="O136" s="114"/>
      <c r="P136" s="114">
        <v>4</v>
      </c>
    </row>
    <row r="137" spans="1:16" s="112" customFormat="1" ht="26.25" customHeight="1">
      <c r="A137" s="114">
        <v>31</v>
      </c>
      <c r="B137" s="115" t="s">
        <v>686</v>
      </c>
      <c r="C137" s="124"/>
      <c r="D137" s="127"/>
      <c r="E137" s="126"/>
      <c r="F137" s="119" t="s">
        <v>798</v>
      </c>
      <c r="G137" s="114">
        <v>0.4</v>
      </c>
      <c r="H137" s="120">
        <f>[1]февраль!$I137+[1]февраль!$J137+[1]февраль!$K137</f>
        <v>0</v>
      </c>
      <c r="I137" s="122"/>
      <c r="J137" s="122"/>
      <c r="K137" s="114">
        <v>6</v>
      </c>
      <c r="L137" s="114"/>
      <c r="M137" s="114"/>
      <c r="N137" s="114"/>
      <c r="O137" s="114">
        <v>6</v>
      </c>
      <c r="P137" s="114" t="s">
        <v>47</v>
      </c>
    </row>
    <row r="138" spans="1:16" s="112" customFormat="1" ht="26.25" customHeight="1">
      <c r="A138" s="114">
        <v>32</v>
      </c>
      <c r="B138" s="115" t="s">
        <v>686</v>
      </c>
      <c r="C138" s="124"/>
      <c r="D138" s="127" t="s">
        <v>725</v>
      </c>
      <c r="E138" s="126" t="s">
        <v>680</v>
      </c>
      <c r="F138" s="119" t="s">
        <v>726</v>
      </c>
      <c r="G138" s="114">
        <v>0.4</v>
      </c>
      <c r="H138" s="120">
        <f>[1]февраль!$I138+[1]февраль!$J138+[1]февраль!$K138</f>
        <v>0</v>
      </c>
      <c r="I138" s="122"/>
      <c r="J138" s="122"/>
      <c r="K138" s="114">
        <v>4</v>
      </c>
      <c r="L138" s="114"/>
      <c r="M138" s="114"/>
      <c r="N138" s="114">
        <v>4</v>
      </c>
      <c r="O138" s="114"/>
      <c r="P138" s="114" t="s">
        <v>47</v>
      </c>
    </row>
    <row r="139" spans="1:16" s="112" customFormat="1" ht="26.25" customHeight="1">
      <c r="A139" s="114">
        <v>33</v>
      </c>
      <c r="B139" s="115" t="s">
        <v>686</v>
      </c>
      <c r="C139" s="123"/>
      <c r="D139" s="125"/>
      <c r="E139" s="131"/>
      <c r="F139" s="119" t="s">
        <v>727</v>
      </c>
      <c r="G139" s="114">
        <v>0.4</v>
      </c>
      <c r="H139" s="120">
        <f>[1]февраль!$I139+[1]февраль!$J139+[1]февраль!$K139</f>
        <v>0</v>
      </c>
      <c r="I139" s="114"/>
      <c r="J139" s="114"/>
      <c r="K139" s="114">
        <v>62</v>
      </c>
      <c r="L139" s="114"/>
      <c r="M139" s="114"/>
      <c r="N139" s="114"/>
      <c r="O139" s="114">
        <f>1+61</f>
        <v>62</v>
      </c>
      <c r="P139" s="114" t="s">
        <v>47</v>
      </c>
    </row>
    <row r="140" spans="1:16" s="112" customFormat="1" ht="26.25" customHeight="1">
      <c r="A140" s="114">
        <v>34</v>
      </c>
      <c r="B140" s="115" t="s">
        <v>686</v>
      </c>
      <c r="C140" s="124"/>
      <c r="D140" s="127"/>
      <c r="E140" s="126"/>
      <c r="F140" s="119" t="s">
        <v>728</v>
      </c>
      <c r="G140" s="114">
        <v>0.4</v>
      </c>
      <c r="H140" s="120">
        <f>[1]февраль!$I140+[1]февраль!$J140+[1]февраль!$K140</f>
        <v>0</v>
      </c>
      <c r="I140" s="122"/>
      <c r="J140" s="122"/>
      <c r="K140" s="114">
        <v>14</v>
      </c>
      <c r="L140" s="114"/>
      <c r="M140" s="114"/>
      <c r="N140" s="114">
        <v>2</v>
      </c>
      <c r="O140" s="114">
        <v>12</v>
      </c>
      <c r="P140" s="114" t="s">
        <v>47</v>
      </c>
    </row>
    <row r="141" spans="1:16" s="112" customFormat="1" ht="26.25" customHeight="1">
      <c r="A141" s="114">
        <v>35</v>
      </c>
      <c r="B141" s="115" t="s">
        <v>686</v>
      </c>
      <c r="C141" s="124"/>
      <c r="D141" s="127"/>
      <c r="E141" s="126"/>
      <c r="F141" s="119" t="s">
        <v>729</v>
      </c>
      <c r="G141" s="114">
        <v>0.4</v>
      </c>
      <c r="H141" s="120">
        <f>[1]февраль!$I141+[1]февраль!$J141+[1]февраль!$K141</f>
        <v>0</v>
      </c>
      <c r="I141" s="122"/>
      <c r="J141" s="122"/>
      <c r="K141" s="114">
        <v>1</v>
      </c>
      <c r="L141" s="114"/>
      <c r="M141" s="114"/>
      <c r="N141" s="114"/>
      <c r="O141" s="114">
        <v>1</v>
      </c>
      <c r="P141" s="114" t="s">
        <v>47</v>
      </c>
    </row>
    <row r="142" spans="1:16" s="112" customFormat="1" ht="26.25" customHeight="1">
      <c r="A142" s="114">
        <v>36</v>
      </c>
      <c r="B142" s="115" t="s">
        <v>686</v>
      </c>
      <c r="C142" s="124"/>
      <c r="D142" s="127" t="s">
        <v>496</v>
      </c>
      <c r="E142" s="126" t="s">
        <v>680</v>
      </c>
      <c r="F142" s="119" t="s">
        <v>730</v>
      </c>
      <c r="G142" s="114">
        <v>0.4</v>
      </c>
      <c r="H142" s="120">
        <f>[1]февраль!$I142+[1]февраль!$J142+[1]февраль!$K142</f>
        <v>0</v>
      </c>
      <c r="I142" s="122"/>
      <c r="J142" s="122"/>
      <c r="K142" s="114">
        <v>73</v>
      </c>
      <c r="L142" s="114"/>
      <c r="M142" s="114"/>
      <c r="N142" s="114"/>
      <c r="O142" s="114">
        <v>73</v>
      </c>
      <c r="P142" s="114" t="s">
        <v>47</v>
      </c>
    </row>
    <row r="143" spans="1:16" s="112" customFormat="1" ht="26.25" customHeight="1">
      <c r="A143" s="114">
        <v>37</v>
      </c>
      <c r="B143" s="115" t="s">
        <v>686</v>
      </c>
      <c r="C143" s="124"/>
      <c r="D143" s="127" t="s">
        <v>519</v>
      </c>
      <c r="E143" s="126" t="s">
        <v>680</v>
      </c>
      <c r="F143" s="119" t="s">
        <v>731</v>
      </c>
      <c r="G143" s="114">
        <v>0.4</v>
      </c>
      <c r="H143" s="120">
        <f>[1]февраль!$I143+[1]февраль!$J143+[1]февраль!$K143</f>
        <v>0</v>
      </c>
      <c r="I143" s="122"/>
      <c r="J143" s="122"/>
      <c r="K143" s="114">
        <v>2</v>
      </c>
      <c r="L143" s="114"/>
      <c r="M143" s="114"/>
      <c r="N143" s="114">
        <v>2</v>
      </c>
      <c r="O143" s="114"/>
      <c r="P143" s="114" t="s">
        <v>47</v>
      </c>
    </row>
    <row r="144" spans="1:16" s="112" customFormat="1" ht="26.25" customHeight="1">
      <c r="A144" s="114">
        <v>38</v>
      </c>
      <c r="B144" s="115" t="s">
        <v>686</v>
      </c>
      <c r="C144" s="124"/>
      <c r="D144" s="127"/>
      <c r="E144" s="126"/>
      <c r="F144" s="119" t="s">
        <v>732</v>
      </c>
      <c r="G144" s="114">
        <v>0.4</v>
      </c>
      <c r="H144" s="120">
        <f>[1]февраль!$I144+[1]февраль!$J144+[1]февраль!$K144</f>
        <v>0</v>
      </c>
      <c r="I144" s="122"/>
      <c r="J144" s="114">
        <v>2</v>
      </c>
      <c r="K144" s="114"/>
      <c r="L144" s="114"/>
      <c r="M144" s="114"/>
      <c r="N144" s="114">
        <v>2</v>
      </c>
      <c r="O144" s="114"/>
      <c r="P144" s="114" t="s">
        <v>47</v>
      </c>
    </row>
    <row r="145" spans="1:16" s="112" customFormat="1" ht="26.25" customHeight="1">
      <c r="A145" s="114">
        <v>39</v>
      </c>
      <c r="B145" s="115" t="s">
        <v>686</v>
      </c>
      <c r="C145" s="124"/>
      <c r="D145" s="127" t="s">
        <v>733</v>
      </c>
      <c r="E145" s="126" t="s">
        <v>680</v>
      </c>
      <c r="F145" s="119" t="s">
        <v>734</v>
      </c>
      <c r="G145" s="114">
        <v>0.4</v>
      </c>
      <c r="H145" s="120">
        <f>[1]февраль!$I145+[1]февраль!$J145+[1]февраль!$K145</f>
        <v>0</v>
      </c>
      <c r="I145" s="122"/>
      <c r="J145" s="122"/>
      <c r="K145" s="114">
        <v>4</v>
      </c>
      <c r="L145" s="114"/>
      <c r="M145" s="114"/>
      <c r="N145" s="114">
        <v>3</v>
      </c>
      <c r="O145" s="114">
        <v>1</v>
      </c>
      <c r="P145" s="114" t="s">
        <v>47</v>
      </c>
    </row>
    <row r="146" spans="1:16" s="112" customFormat="1" ht="26.25" customHeight="1">
      <c r="A146" s="114">
        <v>40</v>
      </c>
      <c r="B146" s="115" t="s">
        <v>686</v>
      </c>
      <c r="C146" s="124"/>
      <c r="D146" s="127" t="s">
        <v>717</v>
      </c>
      <c r="E146" s="126" t="s">
        <v>680</v>
      </c>
      <c r="F146" s="119" t="s">
        <v>735</v>
      </c>
      <c r="G146" s="114">
        <v>0.4</v>
      </c>
      <c r="H146" s="120">
        <f>[1]февраль!$I146+[1]февраль!$J146+[1]февраль!$K146</f>
        <v>0</v>
      </c>
      <c r="I146" s="122"/>
      <c r="J146" s="114">
        <v>2</v>
      </c>
      <c r="K146" s="114"/>
      <c r="L146" s="114"/>
      <c r="M146" s="114"/>
      <c r="N146" s="114">
        <v>2</v>
      </c>
      <c r="O146" s="114"/>
      <c r="P146" s="114" t="s">
        <v>47</v>
      </c>
    </row>
    <row r="147" spans="1:16" s="112" customFormat="1" ht="26.25" customHeight="1">
      <c r="A147" s="114">
        <v>41</v>
      </c>
      <c r="B147" s="115" t="s">
        <v>686</v>
      </c>
      <c r="C147" s="124"/>
      <c r="D147" s="127" t="s">
        <v>736</v>
      </c>
      <c r="E147" s="126" t="s">
        <v>680</v>
      </c>
      <c r="F147" s="119" t="s">
        <v>737</v>
      </c>
      <c r="G147" s="114">
        <v>0.4</v>
      </c>
      <c r="H147" s="120">
        <f>[1]февраль!$I147+[1]февраль!$J147+[1]февраль!$K147</f>
        <v>0</v>
      </c>
      <c r="I147" s="122"/>
      <c r="J147" s="122"/>
      <c r="K147" s="114">
        <v>35</v>
      </c>
      <c r="L147" s="114"/>
      <c r="M147" s="114"/>
      <c r="N147" s="114"/>
      <c r="O147" s="114">
        <f>2+33</f>
        <v>35</v>
      </c>
      <c r="P147" s="114" t="s">
        <v>47</v>
      </c>
    </row>
    <row r="148" spans="1:16" s="112" customFormat="1" ht="26.25" customHeight="1">
      <c r="A148" s="114">
        <v>42</v>
      </c>
      <c r="B148" s="115" t="s">
        <v>686</v>
      </c>
      <c r="C148" s="124"/>
      <c r="D148" s="127"/>
      <c r="E148" s="126"/>
      <c r="F148" s="119" t="s">
        <v>738</v>
      </c>
      <c r="G148" s="114">
        <v>0.4</v>
      </c>
      <c r="H148" s="120">
        <f>[1]февраль!$I148+[1]февраль!$J148+[1]февраль!$K148</f>
        <v>0</v>
      </c>
      <c r="I148" s="122"/>
      <c r="J148" s="122"/>
      <c r="K148" s="114">
        <v>30</v>
      </c>
      <c r="L148" s="114"/>
      <c r="M148" s="114"/>
      <c r="N148" s="114"/>
      <c r="O148" s="114">
        <v>30</v>
      </c>
      <c r="P148" s="114" t="s">
        <v>47</v>
      </c>
    </row>
    <row r="149" spans="1:16" s="112" customFormat="1" ht="26.25" customHeight="1">
      <c r="A149" s="114">
        <v>43</v>
      </c>
      <c r="B149" s="115" t="s">
        <v>686</v>
      </c>
      <c r="C149" s="124"/>
      <c r="D149" s="127" t="s">
        <v>717</v>
      </c>
      <c r="E149" s="126" t="s">
        <v>680</v>
      </c>
      <c r="F149" s="119" t="s">
        <v>799</v>
      </c>
      <c r="G149" s="114">
        <v>0.4</v>
      </c>
      <c r="H149" s="120">
        <f>[1]февраль!$I149+[1]февраль!$J149+[1]февраль!$K149</f>
        <v>0</v>
      </c>
      <c r="I149" s="122"/>
      <c r="J149" s="114">
        <v>3</v>
      </c>
      <c r="K149" s="114">
        <v>2</v>
      </c>
      <c r="L149" s="114"/>
      <c r="M149" s="114"/>
      <c r="N149" s="114">
        <v>5</v>
      </c>
      <c r="O149" s="114"/>
      <c r="P149" s="114" t="s">
        <v>47</v>
      </c>
    </row>
    <row r="150" spans="1:16" s="112" customFormat="1" ht="26.25" customHeight="1">
      <c r="A150" s="114">
        <v>44</v>
      </c>
      <c r="B150" s="115" t="s">
        <v>686</v>
      </c>
      <c r="C150" s="124"/>
      <c r="D150" s="127"/>
      <c r="E150" s="126"/>
      <c r="F150" s="119" t="s">
        <v>739</v>
      </c>
      <c r="G150" s="114">
        <v>0.4</v>
      </c>
      <c r="H150" s="120">
        <f>[1]февраль!$I150+[1]февраль!$J150+[1]февраль!$K150</f>
        <v>0</v>
      </c>
      <c r="I150" s="122"/>
      <c r="J150" s="122"/>
      <c r="K150" s="114">
        <v>6</v>
      </c>
      <c r="L150" s="114"/>
      <c r="M150" s="114"/>
      <c r="N150" s="114"/>
      <c r="O150" s="114">
        <v>6</v>
      </c>
      <c r="P150" s="114" t="s">
        <v>47</v>
      </c>
    </row>
    <row r="151" spans="1:16" s="112" customFormat="1" ht="26.25" customHeight="1">
      <c r="A151" s="114">
        <v>45</v>
      </c>
      <c r="B151" s="115" t="s">
        <v>686</v>
      </c>
      <c r="C151" s="124"/>
      <c r="D151" s="127"/>
      <c r="E151" s="126"/>
      <c r="F151" s="119" t="s">
        <v>740</v>
      </c>
      <c r="G151" s="114">
        <v>0.4</v>
      </c>
      <c r="H151" s="120">
        <f>[1]февраль!$I151+[1]февраль!$J151+[1]февраль!$K151</f>
        <v>0</v>
      </c>
      <c r="I151" s="122"/>
      <c r="J151" s="122"/>
      <c r="K151" s="114">
        <v>6</v>
      </c>
      <c r="L151" s="114"/>
      <c r="M151" s="114"/>
      <c r="N151" s="114"/>
      <c r="O151" s="114">
        <v>6</v>
      </c>
      <c r="P151" s="114" t="s">
        <v>47</v>
      </c>
    </row>
    <row r="152" spans="1:16" s="112" customFormat="1" ht="26.25" customHeight="1">
      <c r="A152" s="114">
        <v>46</v>
      </c>
      <c r="B152" s="115" t="s">
        <v>686</v>
      </c>
      <c r="C152" s="124"/>
      <c r="D152" s="127" t="s">
        <v>741</v>
      </c>
      <c r="E152" s="126" t="s">
        <v>680</v>
      </c>
      <c r="F152" s="119" t="s">
        <v>742</v>
      </c>
      <c r="G152" s="114">
        <v>0.4</v>
      </c>
      <c r="H152" s="120">
        <f>[1]февраль!$I152+[1]февраль!$J152+[1]февраль!$K152</f>
        <v>0</v>
      </c>
      <c r="I152" s="122"/>
      <c r="J152" s="122"/>
      <c r="K152" s="114">
        <v>114</v>
      </c>
      <c r="L152" s="114"/>
      <c r="M152" s="114"/>
      <c r="N152" s="114"/>
      <c r="O152" s="114">
        <v>114</v>
      </c>
      <c r="P152" s="114" t="s">
        <v>47</v>
      </c>
    </row>
    <row r="153" spans="1:16" s="112" customFormat="1" ht="26.25" customHeight="1">
      <c r="A153" s="114">
        <v>47</v>
      </c>
      <c r="B153" s="115" t="s">
        <v>686</v>
      </c>
      <c r="C153" s="124"/>
      <c r="D153" s="127" t="s">
        <v>743</v>
      </c>
      <c r="E153" s="126" t="s">
        <v>680</v>
      </c>
      <c r="F153" s="119" t="s">
        <v>744</v>
      </c>
      <c r="G153" s="114">
        <v>0.4</v>
      </c>
      <c r="H153" s="120">
        <f>[1]февраль!$I153+[1]февраль!$J153+[1]февраль!$K153</f>
        <v>0</v>
      </c>
      <c r="I153" s="122"/>
      <c r="J153" s="114">
        <v>2</v>
      </c>
      <c r="K153" s="114"/>
      <c r="L153" s="114"/>
      <c r="M153" s="114"/>
      <c r="N153" s="114">
        <v>2</v>
      </c>
      <c r="O153" s="114"/>
      <c r="P153" s="114">
        <v>1</v>
      </c>
    </row>
    <row r="154" spans="1:16" s="112" customFormat="1" ht="26.25" customHeight="1">
      <c r="A154" s="114">
        <v>48</v>
      </c>
      <c r="B154" s="115" t="s">
        <v>686</v>
      </c>
      <c r="C154" s="124"/>
      <c r="D154" s="127"/>
      <c r="E154" s="126"/>
      <c r="F154" s="119" t="s">
        <v>745</v>
      </c>
      <c r="G154" s="114">
        <v>0.4</v>
      </c>
      <c r="H154" s="120">
        <f>[1]февраль!$I154+[1]февраль!$J154+[1]февраль!$K154</f>
        <v>0</v>
      </c>
      <c r="I154" s="122"/>
      <c r="J154" s="122"/>
      <c r="K154" s="114">
        <v>3</v>
      </c>
      <c r="L154" s="114"/>
      <c r="M154" s="114"/>
      <c r="N154" s="114"/>
      <c r="O154" s="114">
        <v>3</v>
      </c>
      <c r="P154" s="114" t="s">
        <v>47</v>
      </c>
    </row>
    <row r="155" spans="1:16" s="112" customFormat="1" ht="26.25" customHeight="1">
      <c r="A155" s="114">
        <v>49</v>
      </c>
      <c r="B155" s="115" t="s">
        <v>686</v>
      </c>
      <c r="C155" s="124"/>
      <c r="D155" s="127"/>
      <c r="E155" s="126"/>
      <c r="F155" s="119" t="s">
        <v>746</v>
      </c>
      <c r="G155" s="114">
        <v>0.4</v>
      </c>
      <c r="H155" s="120">
        <f>[1]февраль!$I155+[1]февраль!$J155+[1]февраль!$K155</f>
        <v>0</v>
      </c>
      <c r="I155" s="122"/>
      <c r="J155" s="122"/>
      <c r="K155" s="114">
        <v>3</v>
      </c>
      <c r="L155" s="114"/>
      <c r="M155" s="114"/>
      <c r="N155" s="114"/>
      <c r="O155" s="114">
        <v>3</v>
      </c>
      <c r="P155" s="114" t="s">
        <v>47</v>
      </c>
    </row>
    <row r="156" spans="1:16" s="112" customFormat="1" ht="26.25" customHeight="1">
      <c r="A156" s="114">
        <v>50</v>
      </c>
      <c r="B156" s="115" t="s">
        <v>686</v>
      </c>
      <c r="C156" s="124"/>
      <c r="D156" s="127" t="s">
        <v>747</v>
      </c>
      <c r="E156" s="126" t="s">
        <v>676</v>
      </c>
      <c r="F156" s="119" t="s">
        <v>748</v>
      </c>
      <c r="G156" s="114">
        <v>0.4</v>
      </c>
      <c r="H156" s="120">
        <f>[1]февраль!$I156+[1]февраль!$J156+[1]февраль!$K156</f>
        <v>0</v>
      </c>
      <c r="I156" s="114"/>
      <c r="J156" s="114"/>
      <c r="K156" s="114">
        <v>4</v>
      </c>
      <c r="L156" s="114"/>
      <c r="M156" s="114"/>
      <c r="N156" s="114">
        <v>2</v>
      </c>
      <c r="O156" s="114">
        <v>2</v>
      </c>
      <c r="P156" s="114">
        <v>3</v>
      </c>
    </row>
    <row r="157" spans="1:16" s="112" customFormat="1" ht="26.25" customHeight="1">
      <c r="A157" s="114">
        <v>51</v>
      </c>
      <c r="B157" s="115" t="s">
        <v>686</v>
      </c>
      <c r="C157" s="115"/>
      <c r="D157" s="127" t="s">
        <v>736</v>
      </c>
      <c r="E157" s="126" t="s">
        <v>680</v>
      </c>
      <c r="F157" s="119" t="s">
        <v>749</v>
      </c>
      <c r="G157" s="114">
        <v>0.4</v>
      </c>
      <c r="H157" s="120">
        <f>[1]февраль!$I157+[1]февраль!$J157+[1]февраль!$K157</f>
        <v>0</v>
      </c>
      <c r="I157" s="114"/>
      <c r="J157" s="114">
        <v>2</v>
      </c>
      <c r="K157" s="114">
        <v>2</v>
      </c>
      <c r="L157" s="114"/>
      <c r="M157" s="114"/>
      <c r="N157" s="114">
        <v>2</v>
      </c>
      <c r="O157" s="114">
        <v>2</v>
      </c>
      <c r="P157" s="114">
        <v>1</v>
      </c>
    </row>
    <row r="158" spans="1:16" s="112" customFormat="1" ht="26.25" customHeight="1">
      <c r="A158" s="114">
        <v>52</v>
      </c>
      <c r="B158" s="115" t="s">
        <v>686</v>
      </c>
      <c r="C158" s="115"/>
      <c r="D158" s="127" t="s">
        <v>750</v>
      </c>
      <c r="E158" s="126" t="s">
        <v>680</v>
      </c>
      <c r="F158" s="119" t="s">
        <v>751</v>
      </c>
      <c r="G158" s="114">
        <v>0.4</v>
      </c>
      <c r="H158" s="120">
        <f>[1]февраль!$I158+[1]февраль!$J158+[1]февраль!$K158</f>
        <v>0</v>
      </c>
      <c r="I158" s="114"/>
      <c r="J158" s="114"/>
      <c r="K158" s="114">
        <v>23</v>
      </c>
      <c r="L158" s="114"/>
      <c r="M158" s="114"/>
      <c r="N158" s="114"/>
      <c r="O158" s="114">
        <v>23</v>
      </c>
      <c r="P158" s="114" t="s">
        <v>47</v>
      </c>
    </row>
    <row r="159" spans="1:16" s="112" customFormat="1" ht="26.25" customHeight="1">
      <c r="A159" s="114">
        <v>53</v>
      </c>
      <c r="B159" s="115" t="s">
        <v>686</v>
      </c>
      <c r="C159" s="115"/>
      <c r="D159" s="127" t="s">
        <v>752</v>
      </c>
      <c r="E159" s="126" t="s">
        <v>680</v>
      </c>
      <c r="F159" s="119" t="s">
        <v>753</v>
      </c>
      <c r="G159" s="114">
        <v>0.4</v>
      </c>
      <c r="H159" s="120">
        <f>[1]февраль!$I159+[1]февраль!$J159+[1]февраль!$K159</f>
        <v>0</v>
      </c>
      <c r="I159" s="114"/>
      <c r="J159" s="114"/>
      <c r="K159" s="114">
        <v>53</v>
      </c>
      <c r="L159" s="114"/>
      <c r="M159" s="114"/>
      <c r="N159" s="114"/>
      <c r="O159" s="114">
        <v>53</v>
      </c>
      <c r="P159" s="114" t="s">
        <v>47</v>
      </c>
    </row>
    <row r="160" spans="1:16" s="112" customFormat="1" ht="26.25" customHeight="1">
      <c r="A160" s="114">
        <v>54</v>
      </c>
      <c r="B160" s="115" t="s">
        <v>686</v>
      </c>
      <c r="C160" s="115"/>
      <c r="D160" s="127" t="s">
        <v>754</v>
      </c>
      <c r="E160" s="126" t="s">
        <v>680</v>
      </c>
      <c r="F160" s="119" t="s">
        <v>755</v>
      </c>
      <c r="G160" s="114">
        <v>0.4</v>
      </c>
      <c r="H160" s="120">
        <f>[1]февраль!$I160+[1]февраль!$J160+[1]февраль!$K160</f>
        <v>0</v>
      </c>
      <c r="I160" s="114"/>
      <c r="J160" s="114"/>
      <c r="K160" s="114">
        <v>107</v>
      </c>
      <c r="L160" s="114"/>
      <c r="M160" s="114"/>
      <c r="N160" s="114"/>
      <c r="O160" s="114">
        <v>107</v>
      </c>
      <c r="P160" s="114" t="s">
        <v>47</v>
      </c>
    </row>
    <row r="161" spans="1:16" s="112" customFormat="1" ht="26.25" customHeight="1">
      <c r="A161" s="114">
        <v>55</v>
      </c>
      <c r="B161" s="115" t="s">
        <v>686</v>
      </c>
      <c r="C161" s="115"/>
      <c r="D161" s="132"/>
      <c r="E161" s="126"/>
      <c r="F161" s="119" t="s">
        <v>756</v>
      </c>
      <c r="G161" s="114">
        <v>0.4</v>
      </c>
      <c r="H161" s="120">
        <f>[1]февраль!$I161+[1]февраль!$J161+[1]февраль!$K161</f>
        <v>0</v>
      </c>
      <c r="I161" s="114"/>
      <c r="J161" s="114"/>
      <c r="K161" s="114">
        <v>58</v>
      </c>
      <c r="L161" s="114"/>
      <c r="M161" s="114"/>
      <c r="N161" s="114"/>
      <c r="O161" s="114">
        <v>58</v>
      </c>
      <c r="P161" s="114" t="s">
        <v>47</v>
      </c>
    </row>
    <row r="162" spans="1:16" s="112" customFormat="1" ht="26.25" customHeight="1">
      <c r="A162" s="114">
        <v>56</v>
      </c>
      <c r="B162" s="115" t="s">
        <v>686</v>
      </c>
      <c r="C162" s="115"/>
      <c r="D162" s="132"/>
      <c r="E162" s="126"/>
      <c r="F162" s="119" t="s">
        <v>757</v>
      </c>
      <c r="G162" s="114">
        <v>0.4</v>
      </c>
      <c r="H162" s="120">
        <f>[1]февраль!$I162+[1]февраль!$J162+[1]февраль!$K162</f>
        <v>0</v>
      </c>
      <c r="I162" s="114"/>
      <c r="J162" s="114"/>
      <c r="K162" s="114">
        <v>2</v>
      </c>
      <c r="L162" s="114"/>
      <c r="M162" s="114"/>
      <c r="N162" s="114"/>
      <c r="O162" s="114">
        <v>2</v>
      </c>
      <c r="P162" s="114" t="s">
        <v>47</v>
      </c>
    </row>
    <row r="163" spans="1:16" s="112" customFormat="1" ht="26.25" customHeight="1">
      <c r="A163" s="114">
        <v>57</v>
      </c>
      <c r="B163" s="115" t="s">
        <v>686</v>
      </c>
      <c r="C163" s="115"/>
      <c r="D163" s="127" t="s">
        <v>758</v>
      </c>
      <c r="E163" s="126" t="s">
        <v>676</v>
      </c>
      <c r="F163" s="119" t="s">
        <v>759</v>
      </c>
      <c r="G163" s="114">
        <v>0.4</v>
      </c>
      <c r="H163" s="120">
        <f>[1]февраль!$I163+[1]февраль!$J163+[1]февраль!$K163</f>
        <v>0</v>
      </c>
      <c r="I163" s="114"/>
      <c r="J163" s="114"/>
      <c r="K163" s="114">
        <v>45</v>
      </c>
      <c r="L163" s="114"/>
      <c r="M163" s="114"/>
      <c r="N163" s="114">
        <v>1</v>
      </c>
      <c r="O163" s="114">
        <v>44</v>
      </c>
      <c r="P163" s="114" t="s">
        <v>47</v>
      </c>
    </row>
    <row r="164" spans="1:16" s="112" customFormat="1" ht="26.25" customHeight="1">
      <c r="A164" s="114">
        <v>58</v>
      </c>
      <c r="B164" s="115" t="s">
        <v>686</v>
      </c>
      <c r="C164" s="115"/>
      <c r="D164" s="127" t="s">
        <v>760</v>
      </c>
      <c r="E164" s="126" t="s">
        <v>680</v>
      </c>
      <c r="F164" s="119" t="s">
        <v>761</v>
      </c>
      <c r="G164" s="114">
        <v>0.4</v>
      </c>
      <c r="H164" s="120">
        <f>[1]февраль!$I164+[1]февраль!$J164+[1]февраль!$K164</f>
        <v>0</v>
      </c>
      <c r="I164" s="114"/>
      <c r="J164" s="114"/>
      <c r="K164" s="114">
        <v>1</v>
      </c>
      <c r="L164" s="114"/>
      <c r="M164" s="114"/>
      <c r="N164" s="114">
        <v>1</v>
      </c>
      <c r="O164" s="114"/>
      <c r="P164" s="114" t="s">
        <v>47</v>
      </c>
    </row>
    <row r="165" spans="1:16" s="112" customFormat="1" ht="26.25" customHeight="1">
      <c r="A165" s="114">
        <v>59</v>
      </c>
      <c r="B165" s="115" t="s">
        <v>686</v>
      </c>
      <c r="C165" s="115"/>
      <c r="D165" s="127" t="s">
        <v>762</v>
      </c>
      <c r="E165" s="126" t="s">
        <v>680</v>
      </c>
      <c r="F165" s="119" t="s">
        <v>763</v>
      </c>
      <c r="G165" s="114">
        <v>0.4</v>
      </c>
      <c r="H165" s="120">
        <f>[1]февраль!$I165+[1]февраль!$J165+[1]февраль!$K165</f>
        <v>0</v>
      </c>
      <c r="I165" s="114"/>
      <c r="J165" s="114"/>
      <c r="K165" s="114">
        <v>90</v>
      </c>
      <c r="L165" s="114"/>
      <c r="M165" s="114"/>
      <c r="N165" s="114"/>
      <c r="O165" s="114">
        <v>90</v>
      </c>
      <c r="P165" s="114" t="s">
        <v>47</v>
      </c>
    </row>
    <row r="166" spans="1:16" s="112" customFormat="1" ht="26.25" customHeight="1">
      <c r="A166" s="114">
        <v>60</v>
      </c>
      <c r="B166" s="115" t="s">
        <v>686</v>
      </c>
      <c r="C166" s="115"/>
      <c r="D166" s="127" t="s">
        <v>764</v>
      </c>
      <c r="E166" s="126" t="s">
        <v>680</v>
      </c>
      <c r="F166" s="119" t="s">
        <v>765</v>
      </c>
      <c r="G166" s="114">
        <v>0.4</v>
      </c>
      <c r="H166" s="120">
        <f>[1]февраль!$I166+[1]февраль!$J166+[1]февраль!$K166</f>
        <v>0</v>
      </c>
      <c r="I166" s="114"/>
      <c r="J166" s="114"/>
      <c r="K166" s="114">
        <v>1</v>
      </c>
      <c r="L166" s="114"/>
      <c r="M166" s="114"/>
      <c r="N166" s="114">
        <v>1</v>
      </c>
      <c r="O166" s="114"/>
      <c r="P166" s="114" t="s">
        <v>47</v>
      </c>
    </row>
    <row r="167" spans="1:16" s="112" customFormat="1" ht="26.25" customHeight="1">
      <c r="A167" s="114">
        <v>61</v>
      </c>
      <c r="B167" s="115" t="s">
        <v>686</v>
      </c>
      <c r="C167" s="115"/>
      <c r="D167" s="127" t="s">
        <v>630</v>
      </c>
      <c r="E167" s="126" t="s">
        <v>676</v>
      </c>
      <c r="F167" s="119" t="s">
        <v>766</v>
      </c>
      <c r="G167" s="114">
        <v>0.4</v>
      </c>
      <c r="H167" s="120">
        <f>[1]февраль!$I167+[1]февраль!$J167+[1]февраль!$K167</f>
        <v>0</v>
      </c>
      <c r="I167" s="114"/>
      <c r="J167" s="114"/>
      <c r="K167" s="114">
        <v>63</v>
      </c>
      <c r="L167" s="114"/>
      <c r="M167" s="114"/>
      <c r="N167" s="114"/>
      <c r="O167" s="114">
        <v>63</v>
      </c>
      <c r="P167" s="114" t="s">
        <v>47</v>
      </c>
    </row>
    <row r="168" spans="1:16" s="112" customFormat="1" ht="26.25" customHeight="1">
      <c r="A168" s="114">
        <v>62</v>
      </c>
      <c r="B168" s="115" t="s">
        <v>686</v>
      </c>
      <c r="C168" s="123"/>
      <c r="D168" s="127" t="s">
        <v>515</v>
      </c>
      <c r="E168" s="126" t="s">
        <v>680</v>
      </c>
      <c r="F168" s="119" t="s">
        <v>767</v>
      </c>
      <c r="G168" s="114">
        <v>0.4</v>
      </c>
      <c r="H168" s="120">
        <f>[1]февраль!$I168+[1]февраль!$J168+[1]февраль!$K168</f>
        <v>0</v>
      </c>
      <c r="I168" s="122"/>
      <c r="J168" s="122"/>
      <c r="K168" s="114">
        <v>26</v>
      </c>
      <c r="L168" s="114"/>
      <c r="M168" s="114"/>
      <c r="N168" s="114"/>
      <c r="O168" s="114">
        <v>26</v>
      </c>
      <c r="P168" s="114"/>
    </row>
    <row r="169" spans="1:16" s="112" customFormat="1" ht="26.25" customHeight="1">
      <c r="A169" s="114">
        <v>63</v>
      </c>
      <c r="B169" s="115" t="s">
        <v>686</v>
      </c>
      <c r="C169" s="115"/>
      <c r="D169" s="127" t="s">
        <v>768</v>
      </c>
      <c r="E169" s="126" t="s">
        <v>680</v>
      </c>
      <c r="F169" s="119" t="s">
        <v>769</v>
      </c>
      <c r="G169" s="114">
        <v>0.4</v>
      </c>
      <c r="H169" s="120">
        <f>[1]февраль!$I169+[1]февраль!$J169+[1]февраль!$K169</f>
        <v>0</v>
      </c>
      <c r="I169" s="114"/>
      <c r="J169" s="114"/>
      <c r="K169" s="114">
        <v>4</v>
      </c>
      <c r="L169" s="114"/>
      <c r="M169" s="114"/>
      <c r="N169" s="114">
        <v>2</v>
      </c>
      <c r="O169" s="114">
        <v>2</v>
      </c>
      <c r="P169" s="114" t="s">
        <v>47</v>
      </c>
    </row>
    <row r="170" spans="1:16" s="112" customFormat="1" ht="26.25" customHeight="1">
      <c r="A170" s="114">
        <v>64</v>
      </c>
      <c r="B170" s="115" t="s">
        <v>686</v>
      </c>
      <c r="C170" s="115"/>
      <c r="D170" s="127" t="s">
        <v>770</v>
      </c>
      <c r="E170" s="126" t="s">
        <v>680</v>
      </c>
      <c r="F170" s="119" t="s">
        <v>771</v>
      </c>
      <c r="G170" s="114">
        <v>0.4</v>
      </c>
      <c r="H170" s="120">
        <f>[1]февраль!$I170+[1]февраль!$J170+[1]февраль!$K170</f>
        <v>0</v>
      </c>
      <c r="I170" s="114"/>
      <c r="J170" s="114"/>
      <c r="K170" s="114">
        <v>1</v>
      </c>
      <c r="L170" s="114"/>
      <c r="M170" s="114"/>
      <c r="N170" s="114">
        <v>1</v>
      </c>
      <c r="O170" s="114"/>
      <c r="P170" s="114" t="s">
        <v>47</v>
      </c>
    </row>
    <row r="171" spans="1:16" s="112" customFormat="1" ht="26.25" customHeight="1">
      <c r="A171" s="114">
        <v>65</v>
      </c>
      <c r="B171" s="115" t="s">
        <v>686</v>
      </c>
      <c r="C171" s="115"/>
      <c r="D171" s="127" t="s">
        <v>772</v>
      </c>
      <c r="E171" s="126" t="s">
        <v>680</v>
      </c>
      <c r="F171" s="119" t="s">
        <v>773</v>
      </c>
      <c r="G171" s="114">
        <v>0.4</v>
      </c>
      <c r="H171" s="120">
        <f>[1]февраль!$I171+[1]февраль!$J171+[1]февраль!$K171</f>
        <v>0</v>
      </c>
      <c r="I171" s="114"/>
      <c r="J171" s="114"/>
      <c r="K171" s="114">
        <v>2</v>
      </c>
      <c r="L171" s="114"/>
      <c r="M171" s="114"/>
      <c r="N171" s="114">
        <v>2</v>
      </c>
      <c r="O171" s="114"/>
      <c r="P171" s="114" t="s">
        <v>47</v>
      </c>
    </row>
    <row r="172" spans="1:16" s="112" customFormat="1" ht="26.25" customHeight="1">
      <c r="A172" s="114">
        <v>66</v>
      </c>
      <c r="B172" s="115" t="s">
        <v>686</v>
      </c>
      <c r="C172" s="115"/>
      <c r="D172" s="127" t="s">
        <v>774</v>
      </c>
      <c r="E172" s="126" t="s">
        <v>680</v>
      </c>
      <c r="F172" s="119" t="s">
        <v>775</v>
      </c>
      <c r="G172" s="114">
        <v>0.4</v>
      </c>
      <c r="H172" s="120">
        <f>[1]февраль!$I172+[1]февраль!$J172+[1]февраль!$K172</f>
        <v>0</v>
      </c>
      <c r="I172" s="114"/>
      <c r="J172" s="114"/>
      <c r="K172" s="114">
        <v>2</v>
      </c>
      <c r="L172" s="114"/>
      <c r="M172" s="114"/>
      <c r="N172" s="114">
        <v>2</v>
      </c>
      <c r="O172" s="114"/>
      <c r="P172" s="114" t="s">
        <v>47</v>
      </c>
    </row>
    <row r="173" spans="1:16" s="112" customFormat="1" ht="26.25" customHeight="1">
      <c r="A173" s="114">
        <v>67</v>
      </c>
      <c r="B173" s="115" t="s">
        <v>686</v>
      </c>
      <c r="C173" s="115"/>
      <c r="D173" s="127" t="s">
        <v>719</v>
      </c>
      <c r="E173" s="126" t="s">
        <v>680</v>
      </c>
      <c r="F173" s="119" t="s">
        <v>776</v>
      </c>
      <c r="G173" s="114">
        <v>0.4</v>
      </c>
      <c r="H173" s="120">
        <f>[1]февраль!$I173+[1]февраль!$J173+[1]февраль!$K173</f>
        <v>0</v>
      </c>
      <c r="I173" s="114"/>
      <c r="J173" s="114"/>
      <c r="K173" s="114">
        <v>73</v>
      </c>
      <c r="L173" s="114"/>
      <c r="M173" s="114"/>
      <c r="N173" s="114">
        <v>2</v>
      </c>
      <c r="O173" s="114">
        <v>71</v>
      </c>
      <c r="P173" s="114" t="s">
        <v>47</v>
      </c>
    </row>
    <row r="174" spans="1:16" s="112" customFormat="1" ht="26.25" customHeight="1">
      <c r="A174" s="114">
        <v>68</v>
      </c>
      <c r="B174" s="115" t="s">
        <v>686</v>
      </c>
      <c r="C174" s="115"/>
      <c r="D174" s="127" t="s">
        <v>777</v>
      </c>
      <c r="E174" s="126" t="s">
        <v>680</v>
      </c>
      <c r="F174" s="119" t="s">
        <v>778</v>
      </c>
      <c r="G174" s="114">
        <v>0.4</v>
      </c>
      <c r="H174" s="120">
        <f>[1]февраль!$I174+[1]февраль!$J174+[1]февраль!$K174</f>
        <v>0</v>
      </c>
      <c r="I174" s="114"/>
      <c r="J174" s="114"/>
      <c r="K174" s="114">
        <v>6</v>
      </c>
      <c r="L174" s="114"/>
      <c r="M174" s="114"/>
      <c r="N174" s="114"/>
      <c r="O174" s="114">
        <v>6</v>
      </c>
      <c r="P174" s="114" t="s">
        <v>47</v>
      </c>
    </row>
    <row r="175" spans="1:16" s="112" customFormat="1" ht="26.25" customHeight="1">
      <c r="A175" s="114">
        <v>69</v>
      </c>
      <c r="B175" s="115" t="s">
        <v>686</v>
      </c>
      <c r="C175" s="115"/>
      <c r="D175" s="127" t="s">
        <v>779</v>
      </c>
      <c r="E175" s="126" t="s">
        <v>680</v>
      </c>
      <c r="F175" s="119" t="s">
        <v>780</v>
      </c>
      <c r="G175" s="114">
        <v>0.4</v>
      </c>
      <c r="H175" s="120">
        <f>[1]февраль!$I175+[1]февраль!$J175+[1]февраль!$K175</f>
        <v>0</v>
      </c>
      <c r="I175" s="114"/>
      <c r="J175" s="114"/>
      <c r="K175" s="114">
        <v>28</v>
      </c>
      <c r="L175" s="114"/>
      <c r="M175" s="114"/>
      <c r="N175" s="114"/>
      <c r="O175" s="114">
        <v>28</v>
      </c>
      <c r="P175" s="114" t="s">
        <v>47</v>
      </c>
    </row>
    <row r="176" spans="1:16" s="112" customFormat="1" ht="26.25" customHeight="1">
      <c r="A176" s="114">
        <v>70</v>
      </c>
      <c r="B176" s="115" t="s">
        <v>686</v>
      </c>
      <c r="C176" s="115"/>
      <c r="D176" s="127" t="s">
        <v>781</v>
      </c>
      <c r="E176" s="126" t="s">
        <v>680</v>
      </c>
      <c r="F176" s="119" t="s">
        <v>782</v>
      </c>
      <c r="G176" s="114">
        <v>0.4</v>
      </c>
      <c r="H176" s="120">
        <f>[1]февраль!$I176+[1]февраль!$J176+[1]февраль!$K176</f>
        <v>0</v>
      </c>
      <c r="I176" s="114"/>
      <c r="J176" s="114"/>
      <c r="K176" s="114">
        <v>1</v>
      </c>
      <c r="L176" s="114"/>
      <c r="M176" s="114"/>
      <c r="N176" s="114">
        <v>1</v>
      </c>
      <c r="O176" s="114"/>
      <c r="P176" s="114" t="s">
        <v>47</v>
      </c>
    </row>
    <row r="177" spans="1:16" s="112" customFormat="1" ht="26.25" customHeight="1">
      <c r="A177" s="114">
        <v>71</v>
      </c>
      <c r="B177" s="115" t="s">
        <v>686</v>
      </c>
      <c r="C177" s="115"/>
      <c r="D177" s="127" t="s">
        <v>783</v>
      </c>
      <c r="E177" s="126" t="s">
        <v>680</v>
      </c>
      <c r="F177" s="119" t="s">
        <v>784</v>
      </c>
      <c r="G177" s="114">
        <v>0.4</v>
      </c>
      <c r="H177" s="120">
        <f>[1]февраль!$I177+[1]февраль!$J177+[1]февраль!$K177</f>
        <v>0</v>
      </c>
      <c r="I177" s="114"/>
      <c r="J177" s="114"/>
      <c r="K177" s="114">
        <v>6</v>
      </c>
      <c r="L177" s="114"/>
      <c r="M177" s="114"/>
      <c r="N177" s="114"/>
      <c r="O177" s="114">
        <v>6</v>
      </c>
      <c r="P177" s="114" t="s">
        <v>47</v>
      </c>
    </row>
    <row r="178" spans="1:16" s="112" customFormat="1" ht="26.25" customHeight="1">
      <c r="A178" s="114">
        <v>72</v>
      </c>
      <c r="B178" s="115" t="s">
        <v>686</v>
      </c>
      <c r="C178" s="115"/>
      <c r="D178" s="127" t="s">
        <v>713</v>
      </c>
      <c r="E178" s="126" t="s">
        <v>680</v>
      </c>
      <c r="F178" s="119" t="s">
        <v>785</v>
      </c>
      <c r="G178" s="114">
        <v>0.4</v>
      </c>
      <c r="H178" s="120">
        <f>[1]февраль!$I178+[1]февраль!$J178+[1]февраль!$K178</f>
        <v>0</v>
      </c>
      <c r="I178" s="114"/>
      <c r="J178" s="114"/>
      <c r="K178" s="114">
        <v>131</v>
      </c>
      <c r="L178" s="114"/>
      <c r="M178" s="114"/>
      <c r="N178" s="114">
        <v>1</v>
      </c>
      <c r="O178" s="114">
        <v>130</v>
      </c>
      <c r="P178" s="114" t="s">
        <v>47</v>
      </c>
    </row>
    <row r="179" spans="1:16" s="112" customFormat="1" ht="26.25" customHeight="1">
      <c r="A179" s="114">
        <v>73</v>
      </c>
      <c r="B179" s="115" t="s">
        <v>686</v>
      </c>
      <c r="C179" s="115"/>
      <c r="D179" s="127" t="s">
        <v>786</v>
      </c>
      <c r="E179" s="126" t="s">
        <v>680</v>
      </c>
      <c r="F179" s="119" t="s">
        <v>787</v>
      </c>
      <c r="G179" s="114">
        <v>0.4</v>
      </c>
      <c r="H179" s="120">
        <f>[1]февраль!$I179+[1]февраль!$J179+[1]февраль!$K179</f>
        <v>0</v>
      </c>
      <c r="I179" s="114"/>
      <c r="J179" s="114"/>
      <c r="K179" s="114">
        <v>22</v>
      </c>
      <c r="L179" s="114"/>
      <c r="M179" s="114"/>
      <c r="N179" s="114">
        <v>1</v>
      </c>
      <c r="O179" s="114">
        <v>21</v>
      </c>
      <c r="P179" s="114" t="s">
        <v>47</v>
      </c>
    </row>
    <row r="180" spans="1:16" s="112" customFormat="1" ht="26.25" customHeight="1">
      <c r="A180" s="114">
        <v>74</v>
      </c>
      <c r="B180" s="115" t="s">
        <v>686</v>
      </c>
      <c r="C180" s="115"/>
      <c r="D180" s="127" t="s">
        <v>788</v>
      </c>
      <c r="E180" s="126" t="s">
        <v>680</v>
      </c>
      <c r="F180" s="119" t="s">
        <v>789</v>
      </c>
      <c r="G180" s="114">
        <v>0.4</v>
      </c>
      <c r="H180" s="120">
        <f>[1]февраль!$I180+[1]февраль!$J180+[1]февраль!$K180</f>
        <v>0</v>
      </c>
      <c r="I180" s="114"/>
      <c r="J180" s="114"/>
      <c r="K180" s="114">
        <v>148</v>
      </c>
      <c r="L180" s="114"/>
      <c r="M180" s="114"/>
      <c r="N180" s="114">
        <v>1</v>
      </c>
      <c r="O180" s="114">
        <v>147</v>
      </c>
      <c r="P180" s="114" t="s">
        <v>47</v>
      </c>
    </row>
    <row r="181" spans="1:16" s="112" customFormat="1" ht="26.25" customHeight="1">
      <c r="A181" s="114">
        <v>75</v>
      </c>
      <c r="B181" s="115" t="s">
        <v>686</v>
      </c>
      <c r="C181" s="115"/>
      <c r="D181" s="127" t="s">
        <v>790</v>
      </c>
      <c r="E181" s="126" t="s">
        <v>680</v>
      </c>
      <c r="F181" s="119" t="s">
        <v>791</v>
      </c>
      <c r="G181" s="114">
        <v>0.4</v>
      </c>
      <c r="H181" s="120">
        <f>[1]февраль!$I181+[1]февраль!$J181+[1]февраль!$K181</f>
        <v>0</v>
      </c>
      <c r="I181" s="114"/>
      <c r="J181" s="114"/>
      <c r="K181" s="114">
        <v>17</v>
      </c>
      <c r="L181" s="114"/>
      <c r="M181" s="114"/>
      <c r="N181" s="114"/>
      <c r="O181" s="114">
        <v>17</v>
      </c>
      <c r="P181" s="114" t="s">
        <v>47</v>
      </c>
    </row>
    <row r="182" spans="1:16" s="112" customFormat="1" ht="26.25" customHeight="1">
      <c r="A182" s="114">
        <v>76</v>
      </c>
      <c r="B182" s="115" t="s">
        <v>686</v>
      </c>
      <c r="C182" s="115"/>
      <c r="D182" s="127" t="s">
        <v>792</v>
      </c>
      <c r="E182" s="126" t="s">
        <v>680</v>
      </c>
      <c r="F182" s="119" t="s">
        <v>793</v>
      </c>
      <c r="G182" s="114">
        <v>0.4</v>
      </c>
      <c r="H182" s="120">
        <f>[1]февраль!$I182+[1]февраль!$J182+[1]февраль!$K182</f>
        <v>0</v>
      </c>
      <c r="I182" s="114"/>
      <c r="J182" s="114"/>
      <c r="K182" s="114">
        <v>1</v>
      </c>
      <c r="L182" s="114"/>
      <c r="M182" s="114"/>
      <c r="N182" s="114">
        <v>1</v>
      </c>
      <c r="O182" s="114"/>
      <c r="P182" s="114" t="s">
        <v>47</v>
      </c>
    </row>
    <row r="183" spans="1:16" s="137" customFormat="1" ht="13.8">
      <c r="A183" s="122"/>
      <c r="B183" s="133" t="s">
        <v>794</v>
      </c>
      <c r="C183" s="133"/>
      <c r="D183" s="134"/>
      <c r="E183" s="135"/>
      <c r="F183" s="136"/>
      <c r="G183" s="122"/>
      <c r="H183" s="122">
        <f>SUM(H107:H182)</f>
        <v>0</v>
      </c>
      <c r="I183" s="122"/>
      <c r="J183" s="122">
        <f>SUM(J107:J182)</f>
        <v>21</v>
      </c>
      <c r="K183" s="122">
        <f>SUM(K107:K182)</f>
        <v>1734</v>
      </c>
      <c r="L183" s="122"/>
      <c r="M183" s="122"/>
      <c r="N183" s="122">
        <f>SUM(N107:N182)</f>
        <v>96</v>
      </c>
      <c r="O183" s="122">
        <f>SUM(O107:O182)</f>
        <v>1659</v>
      </c>
      <c r="P183" s="122">
        <f>SUM(P107:P182)</f>
        <v>12</v>
      </c>
    </row>
    <row r="184" spans="1:16" s="112" customFormat="1" ht="13.8">
      <c r="A184" s="138"/>
      <c r="B184" s="139"/>
      <c r="C184" s="139"/>
      <c r="D184" s="140"/>
      <c r="E184" s="141"/>
      <c r="F184" s="142"/>
      <c r="G184" s="138"/>
      <c r="H184" s="143"/>
      <c r="I184" s="144"/>
      <c r="J184" s="144"/>
      <c r="K184" s="144"/>
      <c r="L184" s="144"/>
      <c r="M184" s="138"/>
      <c r="N184" s="142"/>
      <c r="O184" s="142"/>
      <c r="P184" s="138"/>
    </row>
    <row r="185" spans="1:16" s="112" customFormat="1" ht="15.6">
      <c r="A185" s="145"/>
      <c r="B185" s="145" t="s">
        <v>149</v>
      </c>
      <c r="C185" s="145"/>
      <c r="D185" s="145"/>
      <c r="E185" s="145"/>
      <c r="F185" s="145"/>
      <c r="G185" s="145"/>
      <c r="H185" s="145" t="s">
        <v>150</v>
      </c>
      <c r="I185" s="145"/>
      <c r="J185" s="145"/>
      <c r="K185" s="145"/>
      <c r="L185" s="145"/>
      <c r="M185" s="145"/>
      <c r="N185" s="145"/>
      <c r="O185" s="145"/>
      <c r="P185" s="145"/>
    </row>
    <row r="186" spans="1:16" s="112" customFormat="1" ht="13.8">
      <c r="A186" s="12"/>
      <c r="B186" s="12"/>
      <c r="C186" s="12"/>
      <c r="D186" s="12"/>
      <c r="E186" s="12"/>
      <c r="F186" s="12"/>
      <c r="G186" s="12"/>
      <c r="H186" s="12"/>
      <c r="I186" s="12"/>
      <c r="J186" s="12"/>
      <c r="K186" s="12"/>
      <c r="L186" s="12"/>
      <c r="M186" s="12"/>
      <c r="N186" s="12"/>
      <c r="O186" s="12"/>
      <c r="P186" s="12"/>
    </row>
    <row r="188" spans="1:16" s="111" customFormat="1" ht="25.5" customHeight="1">
      <c r="A188" s="109"/>
      <c r="B188" s="110"/>
      <c r="C188" s="110"/>
      <c r="D188" s="110"/>
      <c r="E188" s="110"/>
      <c r="F188" s="110"/>
      <c r="G188" s="575" t="s">
        <v>654</v>
      </c>
      <c r="H188" s="576"/>
      <c r="I188" s="576"/>
      <c r="J188" s="576"/>
      <c r="K188" s="576"/>
      <c r="L188" s="576"/>
      <c r="M188" s="576"/>
      <c r="N188" s="576"/>
      <c r="O188" s="576"/>
      <c r="P188" s="576"/>
    </row>
    <row r="189" spans="1:16" s="111" customFormat="1" ht="53.25" customHeight="1">
      <c r="A189" s="109"/>
      <c r="B189" s="110"/>
      <c r="C189" s="110"/>
      <c r="D189" s="110"/>
      <c r="E189" s="110"/>
      <c r="F189" s="575" t="s">
        <v>655</v>
      </c>
      <c r="G189" s="576"/>
      <c r="H189" s="576"/>
      <c r="I189" s="576"/>
      <c r="J189" s="576"/>
      <c r="K189" s="576"/>
      <c r="L189" s="576"/>
      <c r="M189" s="576"/>
      <c r="N189" s="576"/>
      <c r="O189" s="576"/>
      <c r="P189" s="576"/>
    </row>
    <row r="190" spans="1:16" s="147" customFormat="1">
      <c r="A190" s="112"/>
      <c r="B190" s="112"/>
      <c r="C190" s="112"/>
      <c r="D190" s="112"/>
      <c r="E190" s="112"/>
      <c r="F190" s="112"/>
      <c r="G190" s="112"/>
      <c r="H190" s="112"/>
      <c r="I190" s="112"/>
      <c r="J190" s="112"/>
      <c r="K190" s="112"/>
      <c r="L190" s="112"/>
      <c r="M190" s="112"/>
      <c r="N190" s="112"/>
      <c r="O190" s="112"/>
      <c r="P190" s="112"/>
    </row>
    <row r="191" spans="1:16" s="147" customFormat="1" ht="15.6">
      <c r="A191" s="578" t="s">
        <v>800</v>
      </c>
      <c r="B191" s="578"/>
      <c r="C191" s="578"/>
      <c r="D191" s="578"/>
      <c r="E191" s="578"/>
      <c r="F191" s="578"/>
      <c r="G191" s="578"/>
      <c r="H191" s="578"/>
      <c r="I191" s="578"/>
      <c r="J191" s="578"/>
      <c r="K191" s="578"/>
      <c r="L191" s="578"/>
      <c r="M191" s="578"/>
      <c r="N191" s="578"/>
      <c r="O191" s="578"/>
      <c r="P191" s="578"/>
    </row>
    <row r="192" spans="1:16" s="147" customFormat="1">
      <c r="A192" s="112"/>
      <c r="B192" s="112"/>
      <c r="C192" s="112"/>
      <c r="D192" s="112"/>
      <c r="E192" s="112"/>
      <c r="F192" s="112"/>
      <c r="G192" s="112"/>
      <c r="H192" s="112"/>
      <c r="I192" s="112"/>
      <c r="J192" s="112"/>
      <c r="K192" s="112"/>
      <c r="L192" s="112"/>
      <c r="M192" s="112"/>
      <c r="N192" s="112"/>
      <c r="O192" s="112"/>
      <c r="P192" s="112"/>
    </row>
    <row r="193" spans="1:16" s="147" customFormat="1" ht="15.6">
      <c r="A193" s="579" t="s">
        <v>32</v>
      </c>
      <c r="B193" s="578"/>
      <c r="C193" s="578"/>
      <c r="D193" s="578"/>
      <c r="E193" s="578"/>
      <c r="F193" s="578"/>
      <c r="G193" s="578"/>
      <c r="H193" s="578"/>
      <c r="I193" s="578"/>
      <c r="J193" s="578"/>
      <c r="K193" s="578"/>
      <c r="L193" s="578"/>
      <c r="M193" s="578"/>
      <c r="N193" s="578"/>
      <c r="O193" s="578"/>
      <c r="P193" s="578"/>
    </row>
    <row r="194" spans="1:16" s="147" customFormat="1">
      <c r="A194" s="580" t="s">
        <v>431</v>
      </c>
      <c r="B194" s="580"/>
      <c r="C194" s="580"/>
      <c r="D194" s="580"/>
      <c r="E194" s="580"/>
      <c r="F194" s="580"/>
      <c r="G194" s="580"/>
      <c r="H194" s="580"/>
      <c r="I194" s="580"/>
      <c r="J194" s="580"/>
      <c r="K194" s="580"/>
      <c r="L194" s="580"/>
      <c r="M194" s="580"/>
      <c r="N194" s="580"/>
      <c r="O194" s="580"/>
      <c r="P194" s="580"/>
    </row>
    <row r="195" spans="1:16" s="147" customFormat="1">
      <c r="A195" s="146"/>
      <c r="B195" s="146"/>
      <c r="C195" s="146"/>
      <c r="D195" s="146"/>
      <c r="E195" s="146"/>
      <c r="F195" s="146"/>
      <c r="G195" s="146"/>
      <c r="H195" s="146"/>
      <c r="I195" s="146"/>
      <c r="J195" s="146"/>
      <c r="K195" s="146"/>
      <c r="L195" s="146"/>
      <c r="M195" s="146"/>
      <c r="N195" s="146"/>
      <c r="O195" s="146"/>
      <c r="P195" s="146"/>
    </row>
    <row r="196" spans="1:16" s="147" customFormat="1" ht="34.5" customHeight="1">
      <c r="A196" s="581" t="s">
        <v>657</v>
      </c>
      <c r="B196" s="568" t="s">
        <v>658</v>
      </c>
      <c r="C196" s="581" t="s">
        <v>659</v>
      </c>
      <c r="D196" s="564" t="s">
        <v>660</v>
      </c>
      <c r="E196" s="564"/>
      <c r="F196" s="564" t="s">
        <v>661</v>
      </c>
      <c r="G196" s="564"/>
      <c r="H196" s="565" t="s">
        <v>662</v>
      </c>
      <c r="I196" s="566"/>
      <c r="J196" s="566"/>
      <c r="K196" s="566"/>
      <c r="L196" s="566"/>
      <c r="M196" s="566"/>
      <c r="N196" s="566"/>
      <c r="O196" s="566"/>
      <c r="P196" s="567"/>
    </row>
    <row r="197" spans="1:16" s="147" customFormat="1">
      <c r="A197" s="582"/>
      <c r="B197" s="569"/>
      <c r="C197" s="582"/>
      <c r="D197" s="568" t="s">
        <v>663</v>
      </c>
      <c r="E197" s="568" t="s">
        <v>664</v>
      </c>
      <c r="F197" s="568" t="s">
        <v>665</v>
      </c>
      <c r="G197" s="568" t="s">
        <v>666</v>
      </c>
      <c r="H197" s="563" t="s">
        <v>451</v>
      </c>
      <c r="I197" s="571" t="s">
        <v>452</v>
      </c>
      <c r="J197" s="571"/>
      <c r="K197" s="571"/>
      <c r="L197" s="572" t="s">
        <v>453</v>
      </c>
      <c r="M197" s="573"/>
      <c r="N197" s="573"/>
      <c r="O197" s="574"/>
      <c r="P197" s="568" t="s">
        <v>454</v>
      </c>
    </row>
    <row r="198" spans="1:16" s="147" customFormat="1">
      <c r="A198" s="582"/>
      <c r="B198" s="569"/>
      <c r="C198" s="582"/>
      <c r="D198" s="569"/>
      <c r="E198" s="569"/>
      <c r="F198" s="569"/>
      <c r="G198" s="569"/>
      <c r="H198" s="563"/>
      <c r="I198" s="563" t="s">
        <v>667</v>
      </c>
      <c r="J198" s="563" t="s">
        <v>668</v>
      </c>
      <c r="K198" s="563" t="s">
        <v>669</v>
      </c>
      <c r="L198" s="561" t="s">
        <v>670</v>
      </c>
      <c r="M198" s="561" t="s">
        <v>671</v>
      </c>
      <c r="N198" s="561" t="s">
        <v>672</v>
      </c>
      <c r="O198" s="561" t="s">
        <v>673</v>
      </c>
      <c r="P198" s="569"/>
    </row>
    <row r="199" spans="1:16" s="147" customFormat="1" ht="60" customHeight="1">
      <c r="A199" s="583"/>
      <c r="B199" s="570"/>
      <c r="C199" s="583"/>
      <c r="D199" s="570"/>
      <c r="E199" s="570"/>
      <c r="F199" s="570"/>
      <c r="G199" s="570"/>
      <c r="H199" s="563"/>
      <c r="I199" s="563"/>
      <c r="J199" s="563"/>
      <c r="K199" s="563"/>
      <c r="L199" s="562"/>
      <c r="M199" s="562"/>
      <c r="N199" s="562"/>
      <c r="O199" s="562"/>
      <c r="P199" s="570"/>
    </row>
    <row r="200" spans="1:16" s="147" customFormat="1">
      <c r="A200" s="113" t="s">
        <v>674</v>
      </c>
      <c r="B200" s="113" t="s">
        <v>350</v>
      </c>
      <c r="C200" s="113" t="s">
        <v>352</v>
      </c>
      <c r="D200" s="113" t="s">
        <v>346</v>
      </c>
      <c r="E200" s="113" t="s">
        <v>675</v>
      </c>
      <c r="F200" s="113" t="s">
        <v>676</v>
      </c>
      <c r="G200" s="113" t="s">
        <v>677</v>
      </c>
      <c r="H200" s="113" t="s">
        <v>678</v>
      </c>
      <c r="I200" s="113" t="s">
        <v>679</v>
      </c>
      <c r="J200" s="113" t="s">
        <v>680</v>
      </c>
      <c r="K200" s="113" t="s">
        <v>357</v>
      </c>
      <c r="L200" s="113" t="s">
        <v>681</v>
      </c>
      <c r="M200" s="113" t="s">
        <v>682</v>
      </c>
      <c r="N200" s="113" t="s">
        <v>683</v>
      </c>
      <c r="O200" s="113" t="s">
        <v>684</v>
      </c>
      <c r="P200" s="113" t="s">
        <v>685</v>
      </c>
    </row>
    <row r="201" spans="1:16" s="147" customFormat="1" ht="24.75" customHeight="1">
      <c r="A201" s="114">
        <v>1</v>
      </c>
      <c r="B201" s="115" t="s">
        <v>686</v>
      </c>
      <c r="C201" s="116" t="s">
        <v>47</v>
      </c>
      <c r="D201" s="117" t="s">
        <v>687</v>
      </c>
      <c r="E201" s="118" t="s">
        <v>680</v>
      </c>
      <c r="F201" s="119" t="s">
        <v>688</v>
      </c>
      <c r="G201" s="114">
        <v>0.4</v>
      </c>
      <c r="H201" s="120">
        <f>[1]март!$I201+[1]март!$J201+[1]март!$K201</f>
        <v>0</v>
      </c>
      <c r="I201" s="121"/>
      <c r="J201" s="121"/>
      <c r="K201" s="121">
        <v>15</v>
      </c>
      <c r="L201" s="121"/>
      <c r="M201" s="114"/>
      <c r="N201" s="114">
        <v>1</v>
      </c>
      <c r="O201" s="114">
        <v>14</v>
      </c>
      <c r="P201" s="114" t="s">
        <v>47</v>
      </c>
    </row>
    <row r="202" spans="1:16" s="147" customFormat="1" ht="24.75" customHeight="1">
      <c r="A202" s="114">
        <v>2</v>
      </c>
      <c r="B202" s="115" t="s">
        <v>686</v>
      </c>
      <c r="C202" s="116" t="s">
        <v>47</v>
      </c>
      <c r="D202" s="116" t="s">
        <v>47</v>
      </c>
      <c r="E202" s="116" t="s">
        <v>47</v>
      </c>
      <c r="F202" s="119" t="s">
        <v>689</v>
      </c>
      <c r="G202" s="114">
        <v>0.4</v>
      </c>
      <c r="H202" s="120">
        <f>[1]март!$I202+[1]март!$J202+[1]март!$K202</f>
        <v>0</v>
      </c>
      <c r="I202" s="121"/>
      <c r="J202" s="121"/>
      <c r="K202" s="121">
        <v>10</v>
      </c>
      <c r="L202" s="121"/>
      <c r="M202" s="114"/>
      <c r="N202" s="114"/>
      <c r="O202" s="114">
        <v>10</v>
      </c>
      <c r="P202" s="114" t="s">
        <v>47</v>
      </c>
    </row>
    <row r="203" spans="1:16" s="147" customFormat="1" ht="24.75" customHeight="1">
      <c r="A203" s="114">
        <v>3</v>
      </c>
      <c r="B203" s="115" t="s">
        <v>686</v>
      </c>
      <c r="C203" s="116" t="s">
        <v>47</v>
      </c>
      <c r="D203" s="116" t="s">
        <v>47</v>
      </c>
      <c r="E203" s="116" t="s">
        <v>47</v>
      </c>
      <c r="F203" s="119" t="s">
        <v>690</v>
      </c>
      <c r="G203" s="114">
        <v>0.4</v>
      </c>
      <c r="H203" s="120">
        <f>[1]март!$I203+[1]март!$J203+[1]март!$K203</f>
        <v>0</v>
      </c>
      <c r="I203" s="121"/>
      <c r="J203" s="121"/>
      <c r="K203" s="121">
        <v>18</v>
      </c>
      <c r="L203" s="121"/>
      <c r="M203" s="114"/>
      <c r="N203" s="114">
        <v>1</v>
      </c>
      <c r="O203" s="114">
        <v>17</v>
      </c>
      <c r="P203" s="114" t="s">
        <v>47</v>
      </c>
    </row>
    <row r="204" spans="1:16" s="147" customFormat="1" ht="24.75" customHeight="1">
      <c r="A204" s="114">
        <v>4</v>
      </c>
      <c r="B204" s="115" t="s">
        <v>686</v>
      </c>
      <c r="C204" s="116" t="s">
        <v>47</v>
      </c>
      <c r="D204" s="116" t="s">
        <v>47</v>
      </c>
      <c r="E204" s="116" t="s">
        <v>47</v>
      </c>
      <c r="F204" s="119" t="s">
        <v>691</v>
      </c>
      <c r="G204" s="114">
        <v>0.4</v>
      </c>
      <c r="H204" s="120">
        <f>[1]март!$I204+[1]март!$J204+[1]март!$K204</f>
        <v>0</v>
      </c>
      <c r="I204" s="122"/>
      <c r="J204" s="122"/>
      <c r="K204" s="114">
        <v>2</v>
      </c>
      <c r="L204" s="122"/>
      <c r="M204" s="122"/>
      <c r="N204" s="122"/>
      <c r="O204" s="114">
        <v>2</v>
      </c>
      <c r="P204" s="114" t="s">
        <v>47</v>
      </c>
    </row>
    <row r="205" spans="1:16" s="147" customFormat="1" ht="24.75" customHeight="1">
      <c r="A205" s="114">
        <v>5</v>
      </c>
      <c r="B205" s="115" t="s">
        <v>686</v>
      </c>
      <c r="C205" s="116" t="s">
        <v>47</v>
      </c>
      <c r="D205" s="116" t="s">
        <v>47</v>
      </c>
      <c r="E205" s="116" t="s">
        <v>47</v>
      </c>
      <c r="F205" s="119" t="s">
        <v>692</v>
      </c>
      <c r="G205" s="114">
        <v>0.4</v>
      </c>
      <c r="H205" s="120">
        <f>[1]март!$I205+[1]март!$J205+[1]март!$K205</f>
        <v>0</v>
      </c>
      <c r="I205" s="122"/>
      <c r="J205" s="114">
        <v>2</v>
      </c>
      <c r="K205" s="114"/>
      <c r="L205" s="114"/>
      <c r="M205" s="114"/>
      <c r="N205" s="114">
        <v>2</v>
      </c>
      <c r="O205" s="122"/>
      <c r="P205" s="114" t="s">
        <v>47</v>
      </c>
    </row>
    <row r="206" spans="1:16" s="147" customFormat="1" ht="24.75" customHeight="1">
      <c r="A206" s="114">
        <v>6</v>
      </c>
      <c r="B206" s="115" t="s">
        <v>686</v>
      </c>
      <c r="C206" s="116" t="s">
        <v>47</v>
      </c>
      <c r="D206" s="117" t="s">
        <v>693</v>
      </c>
      <c r="E206" s="118" t="s">
        <v>680</v>
      </c>
      <c r="F206" s="119" t="s">
        <v>694</v>
      </c>
      <c r="G206" s="114">
        <v>0.4</v>
      </c>
      <c r="H206" s="120">
        <f>[1]март!$I206+[1]март!$J206+[1]март!$K206</f>
        <v>0</v>
      </c>
      <c r="I206" s="121"/>
      <c r="J206" s="121">
        <v>2</v>
      </c>
      <c r="K206" s="121"/>
      <c r="L206" s="121"/>
      <c r="M206" s="114"/>
      <c r="N206" s="114">
        <v>2</v>
      </c>
      <c r="O206" s="114"/>
      <c r="P206" s="114" t="s">
        <v>47</v>
      </c>
    </row>
    <row r="207" spans="1:16" s="147" customFormat="1" ht="24.75" customHeight="1">
      <c r="A207" s="114">
        <v>7</v>
      </c>
      <c r="B207" s="115" t="s">
        <v>686</v>
      </c>
      <c r="C207" s="116" t="s">
        <v>47</v>
      </c>
      <c r="D207" s="117" t="s">
        <v>687</v>
      </c>
      <c r="E207" s="118" t="s">
        <v>680</v>
      </c>
      <c r="F207" s="119" t="s">
        <v>695</v>
      </c>
      <c r="G207" s="114">
        <v>0.4</v>
      </c>
      <c r="H207" s="120">
        <f>[1]март!$I207+[1]март!$J207+[1]март!$K207</f>
        <v>0</v>
      </c>
      <c r="I207" s="121"/>
      <c r="J207" s="121"/>
      <c r="K207" s="121">
        <v>30</v>
      </c>
      <c r="L207" s="121"/>
      <c r="M207" s="114"/>
      <c r="N207" s="114">
        <v>7</v>
      </c>
      <c r="O207" s="114">
        <f>21+2</f>
        <v>23</v>
      </c>
      <c r="P207" s="114" t="s">
        <v>47</v>
      </c>
    </row>
    <row r="208" spans="1:16" s="147" customFormat="1" ht="24.75" customHeight="1">
      <c r="A208" s="114">
        <v>8</v>
      </c>
      <c r="B208" s="115" t="s">
        <v>686</v>
      </c>
      <c r="C208" s="116" t="s">
        <v>47</v>
      </c>
      <c r="D208" s="117" t="s">
        <v>687</v>
      </c>
      <c r="E208" s="118" t="s">
        <v>680</v>
      </c>
      <c r="F208" s="119" t="s">
        <v>696</v>
      </c>
      <c r="G208" s="114">
        <v>0.4</v>
      </c>
      <c r="H208" s="120">
        <f>[1]март!$I208+[1]март!$J208+[1]март!$K208</f>
        <v>0</v>
      </c>
      <c r="I208" s="121"/>
      <c r="J208" s="121">
        <v>4</v>
      </c>
      <c r="K208" s="121"/>
      <c r="L208" s="121"/>
      <c r="M208" s="114"/>
      <c r="N208" s="114">
        <v>4</v>
      </c>
      <c r="O208" s="114"/>
      <c r="P208" s="114" t="s">
        <v>47</v>
      </c>
    </row>
    <row r="209" spans="1:16" s="147" customFormat="1" ht="24.75" customHeight="1">
      <c r="A209" s="114">
        <v>9</v>
      </c>
      <c r="B209" s="115" t="s">
        <v>686</v>
      </c>
      <c r="C209" s="123"/>
      <c r="D209" s="117" t="s">
        <v>697</v>
      </c>
      <c r="E209" s="118" t="s">
        <v>680</v>
      </c>
      <c r="F209" s="119" t="s">
        <v>698</v>
      </c>
      <c r="G209" s="114">
        <v>0.4</v>
      </c>
      <c r="H209" s="120">
        <f>[1]март!$I209+[1]март!$J209+[1]март!$K209</f>
        <v>0</v>
      </c>
      <c r="I209" s="122"/>
      <c r="J209" s="122"/>
      <c r="K209" s="114">
        <v>3</v>
      </c>
      <c r="L209" s="114"/>
      <c r="M209" s="114"/>
      <c r="N209" s="114">
        <v>3</v>
      </c>
      <c r="O209" s="114"/>
      <c r="P209" s="114"/>
    </row>
    <row r="210" spans="1:16" s="147" customFormat="1" ht="24.75" customHeight="1">
      <c r="A210" s="114">
        <v>10</v>
      </c>
      <c r="B210" s="115" t="s">
        <v>686</v>
      </c>
      <c r="C210" s="116" t="s">
        <v>47</v>
      </c>
      <c r="D210" s="117" t="s">
        <v>687</v>
      </c>
      <c r="E210" s="118" t="s">
        <v>680</v>
      </c>
      <c r="F210" s="119" t="s">
        <v>699</v>
      </c>
      <c r="G210" s="114">
        <v>0.4</v>
      </c>
      <c r="H210" s="120">
        <f>[1]март!$I210+[1]март!$J210+[1]март!$K210</f>
        <v>0</v>
      </c>
      <c r="I210" s="121"/>
      <c r="J210" s="121">
        <v>2</v>
      </c>
      <c r="K210" s="121"/>
      <c r="L210" s="121"/>
      <c r="M210" s="114"/>
      <c r="N210" s="114">
        <v>2</v>
      </c>
      <c r="O210" s="114"/>
      <c r="P210" s="114" t="s">
        <v>47</v>
      </c>
    </row>
    <row r="211" spans="1:16" s="147" customFormat="1" ht="24.75" customHeight="1">
      <c r="A211" s="114">
        <v>11</v>
      </c>
      <c r="B211" s="115" t="s">
        <v>686</v>
      </c>
      <c r="C211" s="115"/>
      <c r="D211" s="117" t="s">
        <v>687</v>
      </c>
      <c r="E211" s="118" t="s">
        <v>680</v>
      </c>
      <c r="F211" s="119" t="s">
        <v>700</v>
      </c>
      <c r="G211" s="114">
        <v>0.4</v>
      </c>
      <c r="H211" s="120">
        <f>[1]март!$I211+[1]март!$J211+[1]март!$K211</f>
        <v>0</v>
      </c>
      <c r="I211" s="121"/>
      <c r="J211" s="121"/>
      <c r="K211" s="121">
        <v>18</v>
      </c>
      <c r="L211" s="121"/>
      <c r="M211" s="114"/>
      <c r="N211" s="114">
        <v>3</v>
      </c>
      <c r="O211" s="114">
        <v>15</v>
      </c>
      <c r="P211" s="114" t="s">
        <v>47</v>
      </c>
    </row>
    <row r="212" spans="1:16" s="147" customFormat="1" ht="24.75" customHeight="1">
      <c r="A212" s="114">
        <v>12</v>
      </c>
      <c r="B212" s="115" t="s">
        <v>686</v>
      </c>
      <c r="C212" s="115"/>
      <c r="D212" s="117" t="s">
        <v>687</v>
      </c>
      <c r="E212" s="118" t="s">
        <v>680</v>
      </c>
      <c r="F212" s="119" t="s">
        <v>701</v>
      </c>
      <c r="G212" s="114">
        <v>0.4</v>
      </c>
      <c r="H212" s="120">
        <f>[1]март!$I212+[1]март!$J212+[1]март!$K212</f>
        <v>0</v>
      </c>
      <c r="I212" s="121"/>
      <c r="J212" s="121"/>
      <c r="K212" s="121">
        <v>4</v>
      </c>
      <c r="L212" s="121"/>
      <c r="M212" s="121"/>
      <c r="N212" s="121">
        <v>4</v>
      </c>
      <c r="O212" s="121"/>
      <c r="P212" s="114" t="s">
        <v>47</v>
      </c>
    </row>
    <row r="213" spans="1:16" s="147" customFormat="1" ht="24.75" customHeight="1">
      <c r="A213" s="114">
        <v>13</v>
      </c>
      <c r="B213" s="115" t="s">
        <v>686</v>
      </c>
      <c r="C213" s="124"/>
      <c r="D213" s="125"/>
      <c r="E213" s="126"/>
      <c r="F213" s="119" t="s">
        <v>702</v>
      </c>
      <c r="G213" s="114">
        <v>0.4</v>
      </c>
      <c r="H213" s="120">
        <f>[1]март!$I213+[1]март!$J213+[1]март!$K213</f>
        <v>0</v>
      </c>
      <c r="I213" s="122"/>
      <c r="J213" s="122"/>
      <c r="K213" s="114">
        <v>6</v>
      </c>
      <c r="L213" s="114"/>
      <c r="M213" s="114"/>
      <c r="N213" s="114"/>
      <c r="O213" s="114">
        <v>6</v>
      </c>
      <c r="P213" s="114" t="s">
        <v>47</v>
      </c>
    </row>
    <row r="214" spans="1:16" s="147" customFormat="1" ht="24.75" customHeight="1">
      <c r="A214" s="114">
        <v>14</v>
      </c>
      <c r="B214" s="115" t="s">
        <v>686</v>
      </c>
      <c r="C214" s="124"/>
      <c r="D214" s="127" t="s">
        <v>703</v>
      </c>
      <c r="E214" s="126" t="s">
        <v>680</v>
      </c>
      <c r="F214" s="119" t="s">
        <v>704</v>
      </c>
      <c r="G214" s="114">
        <v>0.4</v>
      </c>
      <c r="H214" s="120">
        <f>[1]март!$I214+[1]март!$J214+[1]март!$K214</f>
        <v>0</v>
      </c>
      <c r="I214" s="122"/>
      <c r="J214" s="122"/>
      <c r="K214" s="114">
        <v>8</v>
      </c>
      <c r="L214" s="114"/>
      <c r="M214" s="114"/>
      <c r="N214" s="114">
        <v>8</v>
      </c>
      <c r="O214" s="122"/>
      <c r="P214" s="114">
        <v>3</v>
      </c>
    </row>
    <row r="215" spans="1:16" s="147" customFormat="1" ht="24.75" customHeight="1">
      <c r="A215" s="114">
        <v>15</v>
      </c>
      <c r="B215" s="115" t="s">
        <v>686</v>
      </c>
      <c r="C215" s="128"/>
      <c r="D215" s="117" t="s">
        <v>687</v>
      </c>
      <c r="E215" s="118" t="s">
        <v>680</v>
      </c>
      <c r="F215" s="119" t="s">
        <v>705</v>
      </c>
      <c r="G215" s="114">
        <v>0.4</v>
      </c>
      <c r="H215" s="120">
        <f>[1]март!$I215+[1]март!$J215+[1]март!$K215</f>
        <v>0</v>
      </c>
      <c r="I215" s="121"/>
      <c r="J215" s="121"/>
      <c r="K215" s="121">
        <v>12</v>
      </c>
      <c r="L215" s="121"/>
      <c r="M215" s="114"/>
      <c r="N215" s="119">
        <v>10</v>
      </c>
      <c r="O215" s="119">
        <v>2</v>
      </c>
      <c r="P215" s="114" t="s">
        <v>47</v>
      </c>
    </row>
    <row r="216" spans="1:16" s="147" customFormat="1" ht="24.75" customHeight="1">
      <c r="A216" s="114">
        <v>16</v>
      </c>
      <c r="B216" s="115" t="s">
        <v>686</v>
      </c>
      <c r="C216" s="115"/>
      <c r="D216" s="129" t="s">
        <v>687</v>
      </c>
      <c r="E216" s="130" t="s">
        <v>680</v>
      </c>
      <c r="F216" s="119" t="s">
        <v>706</v>
      </c>
      <c r="G216" s="114">
        <v>0.4</v>
      </c>
      <c r="H216" s="120">
        <f>[1]март!$I216+[1]март!$J216+[1]март!$K216</f>
        <v>0</v>
      </c>
      <c r="I216" s="121"/>
      <c r="J216" s="121"/>
      <c r="K216" s="121">
        <v>73</v>
      </c>
      <c r="L216" s="121"/>
      <c r="M216" s="114"/>
      <c r="N216" s="119"/>
      <c r="O216" s="119">
        <v>73</v>
      </c>
      <c r="P216" s="114" t="s">
        <v>47</v>
      </c>
    </row>
    <row r="217" spans="1:16" s="147" customFormat="1" ht="24.75" customHeight="1">
      <c r="A217" s="114">
        <v>17</v>
      </c>
      <c r="B217" s="115" t="s">
        <v>686</v>
      </c>
      <c r="C217" s="124"/>
      <c r="D217" s="129" t="s">
        <v>687</v>
      </c>
      <c r="E217" s="130" t="s">
        <v>680</v>
      </c>
      <c r="F217" s="119" t="s">
        <v>707</v>
      </c>
      <c r="G217" s="114">
        <v>0.4</v>
      </c>
      <c r="H217" s="120">
        <f>[1]март!$I217+[1]март!$J217+[1]март!$K217</f>
        <v>0</v>
      </c>
      <c r="I217" s="122"/>
      <c r="J217" s="122"/>
      <c r="K217" s="114">
        <v>15</v>
      </c>
      <c r="L217" s="114"/>
      <c r="M217" s="114"/>
      <c r="N217" s="114">
        <v>2</v>
      </c>
      <c r="O217" s="114">
        <v>13</v>
      </c>
      <c r="P217" s="114" t="s">
        <v>47</v>
      </c>
    </row>
    <row r="218" spans="1:16" s="147" customFormat="1" ht="24.75" customHeight="1">
      <c r="A218" s="114">
        <v>18</v>
      </c>
      <c r="B218" s="115" t="s">
        <v>686</v>
      </c>
      <c r="C218" s="124"/>
      <c r="D218" s="117" t="s">
        <v>687</v>
      </c>
      <c r="E218" s="118" t="s">
        <v>680</v>
      </c>
      <c r="F218" s="119" t="s">
        <v>708</v>
      </c>
      <c r="G218" s="114">
        <v>0.4</v>
      </c>
      <c r="H218" s="120">
        <f>[1]март!$I218+[1]март!$J218+[1]март!$K218</f>
        <v>0</v>
      </c>
      <c r="I218" s="122"/>
      <c r="J218" s="114"/>
      <c r="K218" s="114">
        <v>1</v>
      </c>
      <c r="L218" s="114"/>
      <c r="M218" s="114"/>
      <c r="N218" s="114"/>
      <c r="O218" s="114">
        <v>1</v>
      </c>
      <c r="P218" s="114" t="s">
        <v>47</v>
      </c>
    </row>
    <row r="219" spans="1:16" s="147" customFormat="1" ht="24.75" customHeight="1">
      <c r="A219" s="114">
        <v>19</v>
      </c>
      <c r="B219" s="115" t="s">
        <v>686</v>
      </c>
      <c r="C219" s="124"/>
      <c r="D219" s="125"/>
      <c r="E219" s="126"/>
      <c r="F219" s="119" t="s">
        <v>709</v>
      </c>
      <c r="G219" s="114">
        <v>0.4</v>
      </c>
      <c r="H219" s="120">
        <f>[1]март!$I219+[1]март!$J219+[1]март!$K219</f>
        <v>0</v>
      </c>
      <c r="I219" s="122"/>
      <c r="J219" s="114"/>
      <c r="K219" s="114">
        <v>2</v>
      </c>
      <c r="L219" s="114"/>
      <c r="M219" s="114"/>
      <c r="N219" s="114">
        <v>2</v>
      </c>
      <c r="O219" s="114"/>
      <c r="P219" s="114" t="s">
        <v>47</v>
      </c>
    </row>
    <row r="220" spans="1:16" s="147" customFormat="1" ht="24.75" customHeight="1">
      <c r="A220" s="114">
        <v>20</v>
      </c>
      <c r="B220" s="115" t="s">
        <v>686</v>
      </c>
      <c r="C220" s="124"/>
      <c r="D220" s="117" t="s">
        <v>687</v>
      </c>
      <c r="E220" s="118" t="s">
        <v>680</v>
      </c>
      <c r="F220" s="119" t="s">
        <v>710</v>
      </c>
      <c r="G220" s="114">
        <v>0.4</v>
      </c>
      <c r="H220" s="120">
        <f>[1]март!$I220+[1]март!$J220+[1]март!$K220</f>
        <v>0</v>
      </c>
      <c r="I220" s="122"/>
      <c r="J220" s="114"/>
      <c r="K220" s="114">
        <v>1</v>
      </c>
      <c r="L220" s="114"/>
      <c r="M220" s="114"/>
      <c r="N220" s="114"/>
      <c r="O220" s="114">
        <v>1</v>
      </c>
      <c r="P220" s="114" t="s">
        <v>47</v>
      </c>
    </row>
    <row r="221" spans="1:16" s="147" customFormat="1" ht="24.75" customHeight="1">
      <c r="A221" s="114">
        <v>21</v>
      </c>
      <c r="B221" s="115" t="s">
        <v>686</v>
      </c>
      <c r="C221" s="124"/>
      <c r="D221" s="117" t="s">
        <v>711</v>
      </c>
      <c r="E221" s="118" t="s">
        <v>680</v>
      </c>
      <c r="F221" s="119" t="s">
        <v>712</v>
      </c>
      <c r="G221" s="114">
        <v>0.4</v>
      </c>
      <c r="H221" s="120">
        <f>[1]март!$I221+[1]март!$J221+[1]март!$K221</f>
        <v>0</v>
      </c>
      <c r="I221" s="122"/>
      <c r="J221" s="114"/>
      <c r="K221" s="114">
        <v>22</v>
      </c>
      <c r="L221" s="114"/>
      <c r="M221" s="114"/>
      <c r="N221" s="114"/>
      <c r="O221" s="114">
        <v>22</v>
      </c>
      <c r="P221" s="114" t="s">
        <v>47</v>
      </c>
    </row>
    <row r="222" spans="1:16" s="147" customFormat="1" ht="24.75" customHeight="1">
      <c r="A222" s="114">
        <v>22</v>
      </c>
      <c r="B222" s="115" t="s">
        <v>686</v>
      </c>
      <c r="C222" s="124"/>
      <c r="D222" s="127" t="s">
        <v>713</v>
      </c>
      <c r="E222" s="118" t="s">
        <v>357</v>
      </c>
      <c r="F222" s="119" t="s">
        <v>714</v>
      </c>
      <c r="G222" s="114">
        <v>0.4</v>
      </c>
      <c r="H222" s="120">
        <f>[1]март!$I222+[1]март!$J222+[1]март!$K222</f>
        <v>0</v>
      </c>
      <c r="I222" s="122"/>
      <c r="J222" s="122"/>
      <c r="K222" s="114">
        <v>103</v>
      </c>
      <c r="L222" s="114"/>
      <c r="M222" s="114"/>
      <c r="N222" s="114">
        <v>1</v>
      </c>
      <c r="O222" s="114">
        <v>102</v>
      </c>
      <c r="P222" s="114"/>
    </row>
    <row r="223" spans="1:16" s="147" customFormat="1" ht="24.75" customHeight="1">
      <c r="A223" s="114">
        <v>23</v>
      </c>
      <c r="B223" s="115" t="s">
        <v>686</v>
      </c>
      <c r="C223" s="124"/>
      <c r="D223" s="117" t="s">
        <v>687</v>
      </c>
      <c r="E223" s="118" t="s">
        <v>680</v>
      </c>
      <c r="F223" s="119" t="s">
        <v>715</v>
      </c>
      <c r="G223" s="114">
        <v>0.4</v>
      </c>
      <c r="H223" s="120">
        <f>[1]март!$I223+[1]март!$J223+[1]март!$K223</f>
        <v>0</v>
      </c>
      <c r="I223" s="122"/>
      <c r="J223" s="114"/>
      <c r="K223" s="114">
        <v>32</v>
      </c>
      <c r="L223" s="114"/>
      <c r="M223" s="114"/>
      <c r="N223" s="114"/>
      <c r="O223" s="114">
        <f>3+29</f>
        <v>32</v>
      </c>
      <c r="P223" s="114" t="s">
        <v>47</v>
      </c>
    </row>
    <row r="224" spans="1:16" s="147" customFormat="1" ht="24.75" customHeight="1">
      <c r="A224" s="114">
        <v>24</v>
      </c>
      <c r="B224" s="115" t="s">
        <v>686</v>
      </c>
      <c r="C224" s="124"/>
      <c r="D224" s="117" t="s">
        <v>687</v>
      </c>
      <c r="E224" s="118" t="s">
        <v>680</v>
      </c>
      <c r="F224" s="119" t="s">
        <v>716</v>
      </c>
      <c r="G224" s="114">
        <v>0.4</v>
      </c>
      <c r="H224" s="120">
        <f>[1]март!$I224+[1]март!$J224+[1]март!$K224</f>
        <v>0</v>
      </c>
      <c r="I224" s="122"/>
      <c r="J224" s="114"/>
      <c r="K224" s="114">
        <v>1</v>
      </c>
      <c r="L224" s="114"/>
      <c r="M224" s="114"/>
      <c r="N224" s="114"/>
      <c r="O224" s="114">
        <v>1</v>
      </c>
      <c r="P224" s="114" t="s">
        <v>47</v>
      </c>
    </row>
    <row r="225" spans="1:16" s="147" customFormat="1" ht="24.75" customHeight="1">
      <c r="A225" s="114">
        <v>25</v>
      </c>
      <c r="B225" s="115" t="s">
        <v>686</v>
      </c>
      <c r="C225" s="124"/>
      <c r="D225" s="127" t="s">
        <v>717</v>
      </c>
      <c r="E225" s="118" t="s">
        <v>680</v>
      </c>
      <c r="F225" s="119" t="s">
        <v>718</v>
      </c>
      <c r="G225" s="114">
        <v>0.4</v>
      </c>
      <c r="H225" s="120">
        <f>[1]март!$I225+[1]март!$J225+[1]март!$K225</f>
        <v>0</v>
      </c>
      <c r="I225" s="122"/>
      <c r="J225" s="114"/>
      <c r="K225" s="114">
        <v>2</v>
      </c>
      <c r="L225" s="114"/>
      <c r="M225" s="114"/>
      <c r="N225" s="114"/>
      <c r="O225" s="114">
        <v>2</v>
      </c>
      <c r="P225" s="114" t="s">
        <v>47</v>
      </c>
    </row>
    <row r="226" spans="1:16" s="147" customFormat="1" ht="24.75" customHeight="1">
      <c r="A226" s="114">
        <v>26</v>
      </c>
      <c r="B226" s="115" t="s">
        <v>686</v>
      </c>
      <c r="C226" s="124"/>
      <c r="D226" s="127" t="s">
        <v>719</v>
      </c>
      <c r="E226" s="126" t="s">
        <v>680</v>
      </c>
      <c r="F226" s="119" t="s">
        <v>720</v>
      </c>
      <c r="G226" s="114">
        <v>0.4</v>
      </c>
      <c r="H226" s="120">
        <f>[1]март!$I226+[1]март!$J226+[1]март!$K226</f>
        <v>0</v>
      </c>
      <c r="I226" s="122"/>
      <c r="J226" s="114"/>
      <c r="K226" s="114">
        <v>2</v>
      </c>
      <c r="L226" s="114"/>
      <c r="M226" s="114"/>
      <c r="N226" s="114"/>
      <c r="O226" s="114">
        <v>2</v>
      </c>
      <c r="P226" s="114" t="s">
        <v>47</v>
      </c>
    </row>
    <row r="227" spans="1:16" s="147" customFormat="1" ht="24.75" customHeight="1">
      <c r="A227" s="114">
        <v>27</v>
      </c>
      <c r="B227" s="115" t="s">
        <v>686</v>
      </c>
      <c r="C227" s="124"/>
      <c r="D227" s="127" t="s">
        <v>721</v>
      </c>
      <c r="E227" s="126" t="s">
        <v>680</v>
      </c>
      <c r="F227" s="119" t="s">
        <v>722</v>
      </c>
      <c r="G227" s="114">
        <v>0.4</v>
      </c>
      <c r="H227" s="120">
        <f>[1]март!$I227+[1]март!$J227+[1]март!$K227</f>
        <v>0</v>
      </c>
      <c r="I227" s="122"/>
      <c r="J227" s="114"/>
      <c r="K227" s="114">
        <v>6</v>
      </c>
      <c r="L227" s="114"/>
      <c r="M227" s="114"/>
      <c r="N227" s="114">
        <v>1</v>
      </c>
      <c r="O227" s="114">
        <v>5</v>
      </c>
      <c r="P227" s="114" t="s">
        <v>47</v>
      </c>
    </row>
    <row r="228" spans="1:16" s="147" customFormat="1" ht="24.75" customHeight="1">
      <c r="A228" s="114">
        <v>28</v>
      </c>
      <c r="B228" s="115" t="s">
        <v>686</v>
      </c>
      <c r="C228" s="124"/>
      <c r="D228" s="127"/>
      <c r="E228" s="126"/>
      <c r="F228" s="119" t="s">
        <v>723</v>
      </c>
      <c r="G228" s="114">
        <v>0.4</v>
      </c>
      <c r="H228" s="120">
        <f>[1]март!$I228+[1]март!$J228+[1]март!$K228</f>
        <v>0</v>
      </c>
      <c r="I228" s="122"/>
      <c r="J228" s="114"/>
      <c r="K228" s="114">
        <v>33</v>
      </c>
      <c r="L228" s="114"/>
      <c r="M228" s="114"/>
      <c r="N228" s="114"/>
      <c r="O228" s="114">
        <v>33</v>
      </c>
      <c r="P228" s="114" t="s">
        <v>47</v>
      </c>
    </row>
    <row r="229" spans="1:16" s="147" customFormat="1" ht="24.75" customHeight="1">
      <c r="A229" s="114">
        <v>29</v>
      </c>
      <c r="B229" s="115" t="s">
        <v>686</v>
      </c>
      <c r="C229" s="124"/>
      <c r="D229" s="127"/>
      <c r="E229" s="126"/>
      <c r="F229" s="119" t="s">
        <v>724</v>
      </c>
      <c r="G229" s="114">
        <v>0.4</v>
      </c>
      <c r="H229" s="120">
        <f>[1]март!$I229+[1]март!$J229+[1]март!$K229</f>
        <v>0</v>
      </c>
      <c r="I229" s="122"/>
      <c r="J229" s="114"/>
      <c r="K229" s="114">
        <v>35</v>
      </c>
      <c r="L229" s="114"/>
      <c r="M229" s="114"/>
      <c r="N229" s="114"/>
      <c r="O229" s="114">
        <v>35</v>
      </c>
      <c r="P229" s="114" t="s">
        <v>47</v>
      </c>
    </row>
    <row r="230" spans="1:16" s="147" customFormat="1" ht="24.75" customHeight="1">
      <c r="A230" s="114">
        <v>30</v>
      </c>
      <c r="B230" s="115" t="s">
        <v>686</v>
      </c>
      <c r="C230" s="124"/>
      <c r="D230" s="127" t="s">
        <v>796</v>
      </c>
      <c r="E230" s="126" t="s">
        <v>680</v>
      </c>
      <c r="F230" s="119" t="s">
        <v>797</v>
      </c>
      <c r="G230" s="114">
        <v>0.4</v>
      </c>
      <c r="H230" s="120">
        <f>[1]март!$I230+[1]март!$J230+[1]март!$K230</f>
        <v>0</v>
      </c>
      <c r="I230" s="122"/>
      <c r="J230" s="114"/>
      <c r="K230" s="114">
        <v>2</v>
      </c>
      <c r="L230" s="114"/>
      <c r="M230" s="114"/>
      <c r="N230" s="114">
        <v>2</v>
      </c>
      <c r="O230" s="114"/>
      <c r="P230" s="114">
        <v>4</v>
      </c>
    </row>
    <row r="231" spans="1:16" s="147" customFormat="1" ht="24.75" customHeight="1">
      <c r="A231" s="114">
        <v>31</v>
      </c>
      <c r="B231" s="115" t="s">
        <v>686</v>
      </c>
      <c r="C231" s="124"/>
      <c r="D231" s="127"/>
      <c r="E231" s="126"/>
      <c r="F231" s="119" t="s">
        <v>798</v>
      </c>
      <c r="G231" s="114">
        <v>0.4</v>
      </c>
      <c r="H231" s="120">
        <f>[1]март!$I231+[1]март!$J231+[1]март!$K231</f>
        <v>0</v>
      </c>
      <c r="I231" s="122"/>
      <c r="J231" s="122"/>
      <c r="K231" s="114">
        <v>6</v>
      </c>
      <c r="L231" s="114"/>
      <c r="M231" s="114"/>
      <c r="N231" s="114"/>
      <c r="O231" s="114">
        <v>6</v>
      </c>
      <c r="P231" s="114" t="s">
        <v>47</v>
      </c>
    </row>
    <row r="232" spans="1:16" s="147" customFormat="1" ht="24.75" customHeight="1">
      <c r="A232" s="114">
        <v>32</v>
      </c>
      <c r="B232" s="115" t="s">
        <v>686</v>
      </c>
      <c r="C232" s="124"/>
      <c r="D232" s="127" t="s">
        <v>725</v>
      </c>
      <c r="E232" s="126" t="s">
        <v>680</v>
      </c>
      <c r="F232" s="119" t="s">
        <v>726</v>
      </c>
      <c r="G232" s="114">
        <v>0.4</v>
      </c>
      <c r="H232" s="120">
        <f>[1]март!$I232+[1]март!$J232+[1]март!$K232</f>
        <v>0</v>
      </c>
      <c r="I232" s="122"/>
      <c r="J232" s="122"/>
      <c r="K232" s="114">
        <v>4</v>
      </c>
      <c r="L232" s="114"/>
      <c r="M232" s="114"/>
      <c r="N232" s="114">
        <v>4</v>
      </c>
      <c r="O232" s="114"/>
      <c r="P232" s="114" t="s">
        <v>47</v>
      </c>
    </row>
    <row r="233" spans="1:16" s="147" customFormat="1" ht="24.75" customHeight="1">
      <c r="A233" s="114">
        <v>33</v>
      </c>
      <c r="B233" s="115" t="s">
        <v>686</v>
      </c>
      <c r="C233" s="123"/>
      <c r="D233" s="125"/>
      <c r="E233" s="131"/>
      <c r="F233" s="119" t="s">
        <v>727</v>
      </c>
      <c r="G233" s="114">
        <v>0.4</v>
      </c>
      <c r="H233" s="120">
        <f>[1]март!$I233+[1]март!$J233+[1]март!$K233</f>
        <v>0</v>
      </c>
      <c r="I233" s="114"/>
      <c r="J233" s="114"/>
      <c r="K233" s="114">
        <v>62</v>
      </c>
      <c r="L233" s="114"/>
      <c r="M233" s="114"/>
      <c r="N233" s="114"/>
      <c r="O233" s="114">
        <f>1+61</f>
        <v>62</v>
      </c>
      <c r="P233" s="114" t="s">
        <v>47</v>
      </c>
    </row>
    <row r="234" spans="1:16" s="147" customFormat="1" ht="24.75" customHeight="1">
      <c r="A234" s="114">
        <v>34</v>
      </c>
      <c r="B234" s="115" t="s">
        <v>686</v>
      </c>
      <c r="C234" s="124"/>
      <c r="D234" s="127"/>
      <c r="E234" s="126"/>
      <c r="F234" s="119" t="s">
        <v>728</v>
      </c>
      <c r="G234" s="114">
        <v>0.4</v>
      </c>
      <c r="H234" s="120">
        <f>[1]март!$I234+[1]март!$J234+[1]март!$K234</f>
        <v>0</v>
      </c>
      <c r="I234" s="122"/>
      <c r="J234" s="122"/>
      <c r="K234" s="114">
        <v>14</v>
      </c>
      <c r="L234" s="114"/>
      <c r="M234" s="114"/>
      <c r="N234" s="114">
        <v>2</v>
      </c>
      <c r="O234" s="114">
        <v>12</v>
      </c>
      <c r="P234" s="114" t="s">
        <v>47</v>
      </c>
    </row>
    <row r="235" spans="1:16" s="147" customFormat="1" ht="24.75" customHeight="1">
      <c r="A235" s="114">
        <v>35</v>
      </c>
      <c r="B235" s="115" t="s">
        <v>686</v>
      </c>
      <c r="C235" s="124"/>
      <c r="D235" s="127"/>
      <c r="E235" s="126"/>
      <c r="F235" s="119" t="s">
        <v>729</v>
      </c>
      <c r="G235" s="114">
        <v>0.4</v>
      </c>
      <c r="H235" s="120">
        <f>[1]март!$I235+[1]март!$J235+[1]март!$K235</f>
        <v>0</v>
      </c>
      <c r="I235" s="122"/>
      <c r="J235" s="122"/>
      <c r="K235" s="114">
        <v>1</v>
      </c>
      <c r="L235" s="114"/>
      <c r="M235" s="114"/>
      <c r="N235" s="114"/>
      <c r="O235" s="114">
        <v>1</v>
      </c>
      <c r="P235" s="114" t="s">
        <v>47</v>
      </c>
    </row>
    <row r="236" spans="1:16" s="147" customFormat="1" ht="24.75" customHeight="1">
      <c r="A236" s="114">
        <v>36</v>
      </c>
      <c r="B236" s="115" t="s">
        <v>686</v>
      </c>
      <c r="C236" s="124"/>
      <c r="D236" s="127" t="s">
        <v>496</v>
      </c>
      <c r="E236" s="126" t="s">
        <v>680</v>
      </c>
      <c r="F236" s="119" t="s">
        <v>730</v>
      </c>
      <c r="G236" s="114">
        <v>0.4</v>
      </c>
      <c r="H236" s="120">
        <f>[1]март!$I236+[1]март!$J236+[1]март!$K236</f>
        <v>0</v>
      </c>
      <c r="I236" s="122"/>
      <c r="J236" s="122"/>
      <c r="K236" s="114">
        <v>75</v>
      </c>
      <c r="L236" s="114"/>
      <c r="M236" s="114"/>
      <c r="N236" s="114"/>
      <c r="O236" s="114">
        <v>75</v>
      </c>
      <c r="P236" s="114" t="s">
        <v>47</v>
      </c>
    </row>
    <row r="237" spans="1:16" s="147" customFormat="1" ht="24.75" customHeight="1">
      <c r="A237" s="114">
        <v>37</v>
      </c>
      <c r="B237" s="115" t="s">
        <v>686</v>
      </c>
      <c r="C237" s="124"/>
      <c r="D237" s="127" t="s">
        <v>519</v>
      </c>
      <c r="E237" s="126" t="s">
        <v>680</v>
      </c>
      <c r="F237" s="119" t="s">
        <v>731</v>
      </c>
      <c r="G237" s="114">
        <v>0.4</v>
      </c>
      <c r="H237" s="120">
        <f>[1]март!$I237+[1]март!$J237+[1]март!$K237</f>
        <v>0</v>
      </c>
      <c r="I237" s="122"/>
      <c r="J237" s="122"/>
      <c r="K237" s="114">
        <v>2</v>
      </c>
      <c r="L237" s="114"/>
      <c r="M237" s="114"/>
      <c r="N237" s="114">
        <v>2</v>
      </c>
      <c r="O237" s="114"/>
      <c r="P237" s="114" t="s">
        <v>47</v>
      </c>
    </row>
    <row r="238" spans="1:16" s="147" customFormat="1" ht="24.75" customHeight="1">
      <c r="A238" s="114">
        <v>38</v>
      </c>
      <c r="B238" s="115" t="s">
        <v>686</v>
      </c>
      <c r="C238" s="124"/>
      <c r="D238" s="127"/>
      <c r="E238" s="126"/>
      <c r="F238" s="119" t="s">
        <v>732</v>
      </c>
      <c r="G238" s="114">
        <v>0.4</v>
      </c>
      <c r="H238" s="120">
        <f>[1]март!$I238+[1]март!$J238+[1]март!$K238</f>
        <v>0</v>
      </c>
      <c r="I238" s="122"/>
      <c r="J238" s="114">
        <v>2</v>
      </c>
      <c r="K238" s="114"/>
      <c r="L238" s="114"/>
      <c r="M238" s="114"/>
      <c r="N238" s="114">
        <v>2</v>
      </c>
      <c r="O238" s="114"/>
      <c r="P238" s="114" t="s">
        <v>47</v>
      </c>
    </row>
    <row r="239" spans="1:16" s="147" customFormat="1" ht="24.75" customHeight="1">
      <c r="A239" s="114">
        <v>39</v>
      </c>
      <c r="B239" s="115" t="s">
        <v>686</v>
      </c>
      <c r="C239" s="124"/>
      <c r="D239" s="127" t="s">
        <v>733</v>
      </c>
      <c r="E239" s="126" t="s">
        <v>680</v>
      </c>
      <c r="F239" s="119" t="s">
        <v>734</v>
      </c>
      <c r="G239" s="114">
        <v>0.4</v>
      </c>
      <c r="H239" s="120">
        <f>[1]март!$I239+[1]март!$J239+[1]март!$K239</f>
        <v>0</v>
      </c>
      <c r="I239" s="122"/>
      <c r="J239" s="122"/>
      <c r="K239" s="114">
        <v>4</v>
      </c>
      <c r="L239" s="114"/>
      <c r="M239" s="114"/>
      <c r="N239" s="114">
        <v>3</v>
      </c>
      <c r="O239" s="114">
        <v>1</v>
      </c>
      <c r="P239" s="114" t="s">
        <v>47</v>
      </c>
    </row>
    <row r="240" spans="1:16" s="147" customFormat="1" ht="24.75" customHeight="1">
      <c r="A240" s="114">
        <v>40</v>
      </c>
      <c r="B240" s="115" t="s">
        <v>686</v>
      </c>
      <c r="C240" s="124"/>
      <c r="D240" s="127" t="s">
        <v>717</v>
      </c>
      <c r="E240" s="126" t="s">
        <v>680</v>
      </c>
      <c r="F240" s="119" t="s">
        <v>735</v>
      </c>
      <c r="G240" s="114">
        <v>0.4</v>
      </c>
      <c r="H240" s="120">
        <f>[1]март!$I240+[1]март!$J240+[1]март!$K240</f>
        <v>0</v>
      </c>
      <c r="I240" s="122"/>
      <c r="J240" s="114">
        <v>2</v>
      </c>
      <c r="K240" s="114"/>
      <c r="L240" s="114"/>
      <c r="M240" s="114"/>
      <c r="N240" s="114">
        <v>2</v>
      </c>
      <c r="O240" s="114"/>
      <c r="P240" s="114" t="s">
        <v>47</v>
      </c>
    </row>
    <row r="241" spans="1:16" s="147" customFormat="1" ht="24.75" customHeight="1">
      <c r="A241" s="114">
        <v>41</v>
      </c>
      <c r="B241" s="115" t="s">
        <v>686</v>
      </c>
      <c r="C241" s="124"/>
      <c r="D241" s="127" t="s">
        <v>736</v>
      </c>
      <c r="E241" s="126" t="s">
        <v>680</v>
      </c>
      <c r="F241" s="119" t="s">
        <v>737</v>
      </c>
      <c r="G241" s="114">
        <v>0.4</v>
      </c>
      <c r="H241" s="120">
        <f>[1]март!$I241+[1]март!$J241+[1]март!$K241</f>
        <v>0</v>
      </c>
      <c r="I241" s="122"/>
      <c r="J241" s="122"/>
      <c r="K241" s="114">
        <v>35</v>
      </c>
      <c r="L241" s="114"/>
      <c r="M241" s="114"/>
      <c r="N241" s="114"/>
      <c r="O241" s="114">
        <f>2+33</f>
        <v>35</v>
      </c>
      <c r="P241" s="114" t="s">
        <v>47</v>
      </c>
    </row>
    <row r="242" spans="1:16" s="147" customFormat="1" ht="24.75" customHeight="1">
      <c r="A242" s="114">
        <v>42</v>
      </c>
      <c r="B242" s="115" t="s">
        <v>686</v>
      </c>
      <c r="C242" s="124"/>
      <c r="D242" s="127"/>
      <c r="E242" s="126"/>
      <c r="F242" s="119" t="s">
        <v>738</v>
      </c>
      <c r="G242" s="114">
        <v>0.4</v>
      </c>
      <c r="H242" s="120">
        <f>[1]март!$I242+[1]март!$J242+[1]март!$K242</f>
        <v>0</v>
      </c>
      <c r="I242" s="122"/>
      <c r="J242" s="122"/>
      <c r="K242" s="114">
        <v>30</v>
      </c>
      <c r="L242" s="114"/>
      <c r="M242" s="114"/>
      <c r="N242" s="114"/>
      <c r="O242" s="114">
        <v>30</v>
      </c>
      <c r="P242" s="114" t="s">
        <v>47</v>
      </c>
    </row>
    <row r="243" spans="1:16" s="147" customFormat="1" ht="24.75" customHeight="1">
      <c r="A243" s="114">
        <v>43</v>
      </c>
      <c r="B243" s="115" t="s">
        <v>686</v>
      </c>
      <c r="C243" s="124"/>
      <c r="D243" s="127" t="s">
        <v>717</v>
      </c>
      <c r="E243" s="126" t="s">
        <v>680</v>
      </c>
      <c r="F243" s="119" t="s">
        <v>799</v>
      </c>
      <c r="G243" s="114">
        <v>0.4</v>
      </c>
      <c r="H243" s="120">
        <f>[1]март!$I243+[1]март!$J243+[1]март!$K243</f>
        <v>0</v>
      </c>
      <c r="I243" s="122"/>
      <c r="J243" s="114">
        <v>3</v>
      </c>
      <c r="K243" s="114">
        <v>2</v>
      </c>
      <c r="L243" s="114"/>
      <c r="M243" s="114"/>
      <c r="N243" s="114">
        <v>5</v>
      </c>
      <c r="O243" s="114"/>
      <c r="P243" s="114" t="s">
        <v>47</v>
      </c>
    </row>
    <row r="244" spans="1:16" s="147" customFormat="1" ht="24.75" customHeight="1">
      <c r="A244" s="114">
        <v>44</v>
      </c>
      <c r="B244" s="115" t="s">
        <v>686</v>
      </c>
      <c r="C244" s="124"/>
      <c r="D244" s="127"/>
      <c r="E244" s="126"/>
      <c r="F244" s="119" t="s">
        <v>739</v>
      </c>
      <c r="G244" s="114">
        <v>0.4</v>
      </c>
      <c r="H244" s="120">
        <f>[1]март!$I244+[1]март!$J244+[1]март!$K244</f>
        <v>0</v>
      </c>
      <c r="I244" s="122"/>
      <c r="J244" s="122"/>
      <c r="K244" s="114">
        <v>6</v>
      </c>
      <c r="L244" s="114"/>
      <c r="M244" s="114"/>
      <c r="N244" s="114"/>
      <c r="O244" s="114">
        <v>6</v>
      </c>
      <c r="P244" s="114" t="s">
        <v>47</v>
      </c>
    </row>
    <row r="245" spans="1:16" s="147" customFormat="1" ht="24.75" customHeight="1">
      <c r="A245" s="114">
        <v>45</v>
      </c>
      <c r="B245" s="115" t="s">
        <v>686</v>
      </c>
      <c r="C245" s="124"/>
      <c r="D245" s="127"/>
      <c r="E245" s="126"/>
      <c r="F245" s="119" t="s">
        <v>740</v>
      </c>
      <c r="G245" s="114">
        <v>0.4</v>
      </c>
      <c r="H245" s="120">
        <f>[1]март!$I245+[1]март!$J245+[1]март!$K245</f>
        <v>0</v>
      </c>
      <c r="I245" s="122"/>
      <c r="J245" s="122"/>
      <c r="K245" s="114">
        <v>6</v>
      </c>
      <c r="L245" s="114"/>
      <c r="M245" s="114"/>
      <c r="N245" s="114"/>
      <c r="O245" s="114">
        <v>6</v>
      </c>
      <c r="P245" s="114" t="s">
        <v>47</v>
      </c>
    </row>
    <row r="246" spans="1:16" s="147" customFormat="1" ht="24.75" customHeight="1">
      <c r="A246" s="114">
        <v>46</v>
      </c>
      <c r="B246" s="115" t="s">
        <v>686</v>
      </c>
      <c r="C246" s="124"/>
      <c r="D246" s="127" t="s">
        <v>741</v>
      </c>
      <c r="E246" s="126" t="s">
        <v>680</v>
      </c>
      <c r="F246" s="119" t="s">
        <v>742</v>
      </c>
      <c r="G246" s="114">
        <v>0.4</v>
      </c>
      <c r="H246" s="120">
        <f>[1]март!$I246+[1]март!$J246+[1]март!$K246</f>
        <v>0</v>
      </c>
      <c r="I246" s="122"/>
      <c r="J246" s="122"/>
      <c r="K246" s="114">
        <v>114</v>
      </c>
      <c r="L246" s="114"/>
      <c r="M246" s="114"/>
      <c r="N246" s="114"/>
      <c r="O246" s="114">
        <v>114</v>
      </c>
      <c r="P246" s="114" t="s">
        <v>47</v>
      </c>
    </row>
    <row r="247" spans="1:16" s="147" customFormat="1" ht="24.75" customHeight="1">
      <c r="A247" s="114">
        <v>47</v>
      </c>
      <c r="B247" s="115" t="s">
        <v>686</v>
      </c>
      <c r="C247" s="124"/>
      <c r="D247" s="127" t="s">
        <v>743</v>
      </c>
      <c r="E247" s="126" t="s">
        <v>680</v>
      </c>
      <c r="F247" s="119" t="s">
        <v>744</v>
      </c>
      <c r="G247" s="114">
        <v>0.4</v>
      </c>
      <c r="H247" s="120">
        <f>[1]март!$I247+[1]март!$J247+[1]март!$K247</f>
        <v>0</v>
      </c>
      <c r="I247" s="122"/>
      <c r="J247" s="114">
        <v>2</v>
      </c>
      <c r="K247" s="114"/>
      <c r="L247" s="114"/>
      <c r="M247" s="114"/>
      <c r="N247" s="114">
        <v>2</v>
      </c>
      <c r="O247" s="114"/>
      <c r="P247" s="114">
        <v>1</v>
      </c>
    </row>
    <row r="248" spans="1:16" s="147" customFormat="1" ht="24.75" customHeight="1">
      <c r="A248" s="114">
        <v>48</v>
      </c>
      <c r="B248" s="115" t="s">
        <v>686</v>
      </c>
      <c r="C248" s="124"/>
      <c r="D248" s="127"/>
      <c r="E248" s="126"/>
      <c r="F248" s="119" t="s">
        <v>745</v>
      </c>
      <c r="G248" s="114">
        <v>0.4</v>
      </c>
      <c r="H248" s="120">
        <f>[1]март!$I248+[1]март!$J248+[1]март!$K248</f>
        <v>0</v>
      </c>
      <c r="I248" s="122"/>
      <c r="J248" s="122"/>
      <c r="K248" s="114">
        <v>3</v>
      </c>
      <c r="L248" s="114"/>
      <c r="M248" s="114"/>
      <c r="N248" s="114"/>
      <c r="O248" s="114">
        <v>3</v>
      </c>
      <c r="P248" s="114" t="s">
        <v>47</v>
      </c>
    </row>
    <row r="249" spans="1:16" s="147" customFormat="1" ht="24.75" customHeight="1">
      <c r="A249" s="114">
        <v>49</v>
      </c>
      <c r="B249" s="115" t="s">
        <v>686</v>
      </c>
      <c r="C249" s="124"/>
      <c r="D249" s="127"/>
      <c r="E249" s="126"/>
      <c r="F249" s="119" t="s">
        <v>746</v>
      </c>
      <c r="G249" s="114">
        <v>0.4</v>
      </c>
      <c r="H249" s="120">
        <f>[1]март!$I249+[1]март!$J249+[1]март!$K249</f>
        <v>0</v>
      </c>
      <c r="I249" s="122"/>
      <c r="J249" s="122"/>
      <c r="K249" s="114">
        <v>3</v>
      </c>
      <c r="L249" s="114"/>
      <c r="M249" s="114"/>
      <c r="N249" s="114"/>
      <c r="O249" s="114">
        <v>3</v>
      </c>
      <c r="P249" s="114" t="s">
        <v>47</v>
      </c>
    </row>
    <row r="250" spans="1:16" s="147" customFormat="1" ht="24.75" customHeight="1">
      <c r="A250" s="114">
        <v>50</v>
      </c>
      <c r="B250" s="115" t="s">
        <v>686</v>
      </c>
      <c r="C250" s="124"/>
      <c r="D250" s="127" t="s">
        <v>747</v>
      </c>
      <c r="E250" s="126" t="s">
        <v>676</v>
      </c>
      <c r="F250" s="119" t="s">
        <v>748</v>
      </c>
      <c r="G250" s="114">
        <v>0.4</v>
      </c>
      <c r="H250" s="120">
        <f>[1]март!$I250+[1]март!$J250+[1]март!$K250</f>
        <v>0</v>
      </c>
      <c r="I250" s="114"/>
      <c r="J250" s="114"/>
      <c r="K250" s="114">
        <v>4</v>
      </c>
      <c r="L250" s="114"/>
      <c r="M250" s="114"/>
      <c r="N250" s="114">
        <v>2</v>
      </c>
      <c r="O250" s="114">
        <v>2</v>
      </c>
      <c r="P250" s="114">
        <v>3</v>
      </c>
    </row>
    <row r="251" spans="1:16" s="147" customFormat="1" ht="24.75" customHeight="1">
      <c r="A251" s="114">
        <v>51</v>
      </c>
      <c r="B251" s="115" t="s">
        <v>686</v>
      </c>
      <c r="C251" s="115"/>
      <c r="D251" s="127" t="s">
        <v>736</v>
      </c>
      <c r="E251" s="126" t="s">
        <v>680</v>
      </c>
      <c r="F251" s="119" t="s">
        <v>749</v>
      </c>
      <c r="G251" s="114">
        <v>0.4</v>
      </c>
      <c r="H251" s="120">
        <f>[1]март!$I251+[1]март!$J251+[1]март!$K251</f>
        <v>0</v>
      </c>
      <c r="I251" s="114"/>
      <c r="J251" s="114">
        <v>2</v>
      </c>
      <c r="K251" s="114">
        <v>2</v>
      </c>
      <c r="L251" s="114"/>
      <c r="M251" s="114"/>
      <c r="N251" s="114">
        <v>2</v>
      </c>
      <c r="O251" s="114">
        <v>2</v>
      </c>
      <c r="P251" s="114">
        <v>1</v>
      </c>
    </row>
    <row r="252" spans="1:16" s="147" customFormat="1" ht="24.75" customHeight="1">
      <c r="A252" s="114">
        <v>52</v>
      </c>
      <c r="B252" s="115" t="s">
        <v>686</v>
      </c>
      <c r="C252" s="115"/>
      <c r="D252" s="127" t="s">
        <v>750</v>
      </c>
      <c r="E252" s="126" t="s">
        <v>680</v>
      </c>
      <c r="F252" s="119" t="s">
        <v>751</v>
      </c>
      <c r="G252" s="114">
        <v>0.4</v>
      </c>
      <c r="H252" s="120">
        <f>[1]март!$I252+[1]март!$J252+[1]март!$K252</f>
        <v>0</v>
      </c>
      <c r="I252" s="114"/>
      <c r="J252" s="114"/>
      <c r="K252" s="114">
        <v>23</v>
      </c>
      <c r="L252" s="114"/>
      <c r="M252" s="114"/>
      <c r="N252" s="114"/>
      <c r="O252" s="114">
        <v>23</v>
      </c>
      <c r="P252" s="114" t="s">
        <v>47</v>
      </c>
    </row>
    <row r="253" spans="1:16" s="147" customFormat="1" ht="24.75" customHeight="1">
      <c r="A253" s="114">
        <v>53</v>
      </c>
      <c r="B253" s="115" t="s">
        <v>686</v>
      </c>
      <c r="C253" s="115"/>
      <c r="D253" s="127" t="s">
        <v>752</v>
      </c>
      <c r="E253" s="126" t="s">
        <v>680</v>
      </c>
      <c r="F253" s="119" t="s">
        <v>753</v>
      </c>
      <c r="G253" s="114">
        <v>0.4</v>
      </c>
      <c r="H253" s="120">
        <f>[1]март!$I253+[1]март!$J253+[1]март!$K253</f>
        <v>0</v>
      </c>
      <c r="I253" s="114"/>
      <c r="J253" s="114"/>
      <c r="K253" s="114">
        <v>56</v>
      </c>
      <c r="L253" s="114"/>
      <c r="M253" s="114"/>
      <c r="N253" s="114"/>
      <c r="O253" s="114">
        <v>56</v>
      </c>
      <c r="P253" s="114" t="s">
        <v>47</v>
      </c>
    </row>
    <row r="254" spans="1:16" s="147" customFormat="1" ht="24.75" customHeight="1">
      <c r="A254" s="114">
        <v>54</v>
      </c>
      <c r="B254" s="115" t="s">
        <v>686</v>
      </c>
      <c r="C254" s="115"/>
      <c r="D254" s="127" t="s">
        <v>754</v>
      </c>
      <c r="E254" s="126" t="s">
        <v>680</v>
      </c>
      <c r="F254" s="119" t="s">
        <v>755</v>
      </c>
      <c r="G254" s="114">
        <v>0.4</v>
      </c>
      <c r="H254" s="120">
        <f>[1]март!$I254+[1]март!$J254+[1]март!$K254</f>
        <v>0</v>
      </c>
      <c r="I254" s="114"/>
      <c r="J254" s="114"/>
      <c r="K254" s="114">
        <v>108</v>
      </c>
      <c r="L254" s="114"/>
      <c r="M254" s="114"/>
      <c r="N254" s="114"/>
      <c r="O254" s="114">
        <v>108</v>
      </c>
      <c r="P254" s="114" t="s">
        <v>47</v>
      </c>
    </row>
    <row r="255" spans="1:16" s="147" customFormat="1" ht="24.75" customHeight="1">
      <c r="A255" s="114">
        <v>55</v>
      </c>
      <c r="B255" s="115" t="s">
        <v>686</v>
      </c>
      <c r="C255" s="115"/>
      <c r="D255" s="132"/>
      <c r="E255" s="126"/>
      <c r="F255" s="119" t="s">
        <v>756</v>
      </c>
      <c r="G255" s="114">
        <v>0.4</v>
      </c>
      <c r="H255" s="120">
        <f>[1]март!$I255+[1]март!$J255+[1]март!$K255</f>
        <v>0</v>
      </c>
      <c r="I255" s="114"/>
      <c r="J255" s="114"/>
      <c r="K255" s="114">
        <v>59</v>
      </c>
      <c r="L255" s="114"/>
      <c r="M255" s="114"/>
      <c r="N255" s="114"/>
      <c r="O255" s="114">
        <v>59</v>
      </c>
      <c r="P255" s="114" t="s">
        <v>47</v>
      </c>
    </row>
    <row r="256" spans="1:16" s="147" customFormat="1" ht="24.75" customHeight="1">
      <c r="A256" s="114">
        <v>56</v>
      </c>
      <c r="B256" s="115" t="s">
        <v>686</v>
      </c>
      <c r="C256" s="115"/>
      <c r="D256" s="132"/>
      <c r="E256" s="126"/>
      <c r="F256" s="119" t="s">
        <v>757</v>
      </c>
      <c r="G256" s="114">
        <v>0.4</v>
      </c>
      <c r="H256" s="120">
        <f>[1]март!$I256+[1]март!$J256+[1]март!$K256</f>
        <v>0</v>
      </c>
      <c r="I256" s="114"/>
      <c r="J256" s="114"/>
      <c r="K256" s="114">
        <v>2</v>
      </c>
      <c r="L256" s="114"/>
      <c r="M256" s="114"/>
      <c r="N256" s="114"/>
      <c r="O256" s="114">
        <v>2</v>
      </c>
      <c r="P256" s="114" t="s">
        <v>47</v>
      </c>
    </row>
    <row r="257" spans="1:16" s="147" customFormat="1" ht="24.75" customHeight="1">
      <c r="A257" s="114">
        <v>57</v>
      </c>
      <c r="B257" s="115" t="s">
        <v>686</v>
      </c>
      <c r="C257" s="115"/>
      <c r="D257" s="127" t="s">
        <v>758</v>
      </c>
      <c r="E257" s="126" t="s">
        <v>676</v>
      </c>
      <c r="F257" s="119" t="s">
        <v>759</v>
      </c>
      <c r="G257" s="114">
        <v>0.4</v>
      </c>
      <c r="H257" s="120">
        <f>[1]март!$I257+[1]март!$J257+[1]март!$K257</f>
        <v>0</v>
      </c>
      <c r="I257" s="114"/>
      <c r="J257" s="114"/>
      <c r="K257" s="114">
        <v>46</v>
      </c>
      <c r="L257" s="114"/>
      <c r="M257" s="114"/>
      <c r="N257" s="114">
        <v>1</v>
      </c>
      <c r="O257" s="114">
        <v>45</v>
      </c>
      <c r="P257" s="114" t="s">
        <v>47</v>
      </c>
    </row>
    <row r="258" spans="1:16" s="147" customFormat="1" ht="24.75" customHeight="1">
      <c r="A258" s="114">
        <v>58</v>
      </c>
      <c r="B258" s="115" t="s">
        <v>686</v>
      </c>
      <c r="C258" s="115"/>
      <c r="D258" s="127" t="s">
        <v>760</v>
      </c>
      <c r="E258" s="126" t="s">
        <v>680</v>
      </c>
      <c r="F258" s="119" t="s">
        <v>761</v>
      </c>
      <c r="G258" s="114">
        <v>0.4</v>
      </c>
      <c r="H258" s="120">
        <f>[1]март!$I258+[1]март!$J258+[1]март!$K258</f>
        <v>0</v>
      </c>
      <c r="I258" s="114"/>
      <c r="J258" s="114"/>
      <c r="K258" s="114">
        <v>1</v>
      </c>
      <c r="L258" s="114"/>
      <c r="M258" s="114"/>
      <c r="N258" s="114">
        <v>1</v>
      </c>
      <c r="O258" s="114"/>
      <c r="P258" s="114" t="s">
        <v>47</v>
      </c>
    </row>
    <row r="259" spans="1:16" s="147" customFormat="1" ht="24.75" customHeight="1">
      <c r="A259" s="114">
        <v>59</v>
      </c>
      <c r="B259" s="115" t="s">
        <v>686</v>
      </c>
      <c r="C259" s="115"/>
      <c r="D259" s="127" t="s">
        <v>762</v>
      </c>
      <c r="E259" s="126" t="s">
        <v>680</v>
      </c>
      <c r="F259" s="119" t="s">
        <v>763</v>
      </c>
      <c r="G259" s="114">
        <v>0.4</v>
      </c>
      <c r="H259" s="120">
        <f>[1]март!$I259+[1]март!$J259+[1]март!$K259</f>
        <v>0</v>
      </c>
      <c r="I259" s="114"/>
      <c r="J259" s="114"/>
      <c r="K259" s="114">
        <v>91</v>
      </c>
      <c r="L259" s="114"/>
      <c r="M259" s="114"/>
      <c r="N259" s="114"/>
      <c r="O259" s="114">
        <v>91</v>
      </c>
      <c r="P259" s="114" t="s">
        <v>47</v>
      </c>
    </row>
    <row r="260" spans="1:16" s="147" customFormat="1" ht="24.75" customHeight="1">
      <c r="A260" s="114">
        <v>60</v>
      </c>
      <c r="B260" s="115" t="s">
        <v>686</v>
      </c>
      <c r="C260" s="115"/>
      <c r="D260" s="127" t="s">
        <v>764</v>
      </c>
      <c r="E260" s="126" t="s">
        <v>680</v>
      </c>
      <c r="F260" s="119" t="s">
        <v>765</v>
      </c>
      <c r="G260" s="114">
        <v>0.4</v>
      </c>
      <c r="H260" s="120">
        <f>[1]март!$I260+[1]март!$J260+[1]март!$K260</f>
        <v>0</v>
      </c>
      <c r="I260" s="114"/>
      <c r="J260" s="114"/>
      <c r="K260" s="114">
        <v>1</v>
      </c>
      <c r="L260" s="114"/>
      <c r="M260" s="114"/>
      <c r="N260" s="114">
        <v>1</v>
      </c>
      <c r="O260" s="114"/>
      <c r="P260" s="114" t="s">
        <v>47</v>
      </c>
    </row>
    <row r="261" spans="1:16" s="147" customFormat="1" ht="24.75" customHeight="1">
      <c r="A261" s="114">
        <v>61</v>
      </c>
      <c r="B261" s="115" t="s">
        <v>686</v>
      </c>
      <c r="C261" s="115"/>
      <c r="D261" s="127" t="s">
        <v>630</v>
      </c>
      <c r="E261" s="126" t="s">
        <v>676</v>
      </c>
      <c r="F261" s="119" t="s">
        <v>766</v>
      </c>
      <c r="G261" s="114">
        <v>0.4</v>
      </c>
      <c r="H261" s="120">
        <f>[1]март!$I261+[1]март!$J261+[1]март!$K261</f>
        <v>0</v>
      </c>
      <c r="I261" s="114"/>
      <c r="J261" s="114"/>
      <c r="K261" s="114">
        <v>63</v>
      </c>
      <c r="L261" s="114"/>
      <c r="M261" s="114"/>
      <c r="N261" s="114"/>
      <c r="O261" s="114">
        <v>63</v>
      </c>
      <c r="P261" s="114" t="s">
        <v>47</v>
      </c>
    </row>
    <row r="262" spans="1:16" s="147" customFormat="1" ht="24.75" customHeight="1">
      <c r="A262" s="114">
        <v>62</v>
      </c>
      <c r="B262" s="115" t="s">
        <v>686</v>
      </c>
      <c r="C262" s="123"/>
      <c r="D262" s="127" t="s">
        <v>515</v>
      </c>
      <c r="E262" s="126" t="s">
        <v>680</v>
      </c>
      <c r="F262" s="119" t="s">
        <v>767</v>
      </c>
      <c r="G262" s="114">
        <v>0.4</v>
      </c>
      <c r="H262" s="120">
        <f>[1]март!$I262+[1]март!$J262+[1]март!$K262</f>
        <v>0</v>
      </c>
      <c r="I262" s="122"/>
      <c r="J262" s="122"/>
      <c r="K262" s="114">
        <v>26</v>
      </c>
      <c r="L262" s="114"/>
      <c r="M262" s="114"/>
      <c r="N262" s="114"/>
      <c r="O262" s="114">
        <v>26</v>
      </c>
      <c r="P262" s="114" t="s">
        <v>47</v>
      </c>
    </row>
    <row r="263" spans="1:16" s="147" customFormat="1" ht="24.75" customHeight="1">
      <c r="A263" s="114">
        <v>63</v>
      </c>
      <c r="B263" s="115" t="s">
        <v>686</v>
      </c>
      <c r="C263" s="115"/>
      <c r="D263" s="127" t="s">
        <v>768</v>
      </c>
      <c r="E263" s="126" t="s">
        <v>680</v>
      </c>
      <c r="F263" s="119" t="s">
        <v>769</v>
      </c>
      <c r="G263" s="114">
        <v>0.4</v>
      </c>
      <c r="H263" s="120">
        <f>[1]март!$I263+[1]март!$J263+[1]март!$K263</f>
        <v>0</v>
      </c>
      <c r="I263" s="114"/>
      <c r="J263" s="114"/>
      <c r="K263" s="114">
        <v>4</v>
      </c>
      <c r="L263" s="114"/>
      <c r="M263" s="114"/>
      <c r="N263" s="114">
        <v>2</v>
      </c>
      <c r="O263" s="114">
        <v>2</v>
      </c>
      <c r="P263" s="114" t="s">
        <v>47</v>
      </c>
    </row>
    <row r="264" spans="1:16" s="147" customFormat="1" ht="24.75" customHeight="1">
      <c r="A264" s="114">
        <v>64</v>
      </c>
      <c r="B264" s="115" t="s">
        <v>686</v>
      </c>
      <c r="C264" s="115"/>
      <c r="D264" s="127" t="s">
        <v>770</v>
      </c>
      <c r="E264" s="126" t="s">
        <v>680</v>
      </c>
      <c r="F264" s="119" t="s">
        <v>771</v>
      </c>
      <c r="G264" s="114">
        <v>0.4</v>
      </c>
      <c r="H264" s="120">
        <f>[1]март!$I264+[1]март!$J264+[1]март!$K264</f>
        <v>0</v>
      </c>
      <c r="I264" s="114"/>
      <c r="J264" s="114"/>
      <c r="K264" s="114">
        <v>1</v>
      </c>
      <c r="L264" s="114"/>
      <c r="M264" s="114"/>
      <c r="N264" s="114">
        <v>1</v>
      </c>
      <c r="O264" s="114"/>
      <c r="P264" s="114" t="s">
        <v>47</v>
      </c>
    </row>
    <row r="265" spans="1:16" s="147" customFormat="1" ht="24.75" customHeight="1">
      <c r="A265" s="114">
        <v>65</v>
      </c>
      <c r="B265" s="115" t="s">
        <v>686</v>
      </c>
      <c r="C265" s="115"/>
      <c r="D265" s="127" t="s">
        <v>772</v>
      </c>
      <c r="E265" s="126" t="s">
        <v>680</v>
      </c>
      <c r="F265" s="119" t="s">
        <v>773</v>
      </c>
      <c r="G265" s="114">
        <v>0.4</v>
      </c>
      <c r="H265" s="120">
        <f>[1]март!$I265+[1]март!$J265+[1]март!$K265</f>
        <v>0</v>
      </c>
      <c r="I265" s="114"/>
      <c r="J265" s="114"/>
      <c r="K265" s="114">
        <v>2</v>
      </c>
      <c r="L265" s="114"/>
      <c r="M265" s="114"/>
      <c r="N265" s="114">
        <v>2</v>
      </c>
      <c r="O265" s="114"/>
      <c r="P265" s="114" t="s">
        <v>47</v>
      </c>
    </row>
    <row r="266" spans="1:16" s="147" customFormat="1" ht="24.75" customHeight="1">
      <c r="A266" s="114">
        <v>66</v>
      </c>
      <c r="B266" s="115" t="s">
        <v>686</v>
      </c>
      <c r="C266" s="115"/>
      <c r="D266" s="127" t="s">
        <v>774</v>
      </c>
      <c r="E266" s="126" t="s">
        <v>680</v>
      </c>
      <c r="F266" s="119" t="s">
        <v>775</v>
      </c>
      <c r="G266" s="114">
        <v>0.4</v>
      </c>
      <c r="H266" s="120">
        <f>[1]март!$I266+[1]март!$J266+[1]март!$K266</f>
        <v>0</v>
      </c>
      <c r="I266" s="114"/>
      <c r="J266" s="114"/>
      <c r="K266" s="114">
        <v>2</v>
      </c>
      <c r="L266" s="114"/>
      <c r="M266" s="114"/>
      <c r="N266" s="114">
        <v>2</v>
      </c>
      <c r="O266" s="114"/>
      <c r="P266" s="114" t="s">
        <v>47</v>
      </c>
    </row>
    <row r="267" spans="1:16" s="147" customFormat="1" ht="24.75" customHeight="1">
      <c r="A267" s="114">
        <v>67</v>
      </c>
      <c r="B267" s="115" t="s">
        <v>686</v>
      </c>
      <c r="C267" s="115"/>
      <c r="D267" s="127" t="s">
        <v>719</v>
      </c>
      <c r="E267" s="126" t="s">
        <v>680</v>
      </c>
      <c r="F267" s="119" t="s">
        <v>776</v>
      </c>
      <c r="G267" s="114">
        <v>0.4</v>
      </c>
      <c r="H267" s="120">
        <f>[1]март!$I267+[1]март!$J267+[1]март!$K267</f>
        <v>0</v>
      </c>
      <c r="I267" s="114"/>
      <c r="J267" s="114"/>
      <c r="K267" s="114">
        <v>77</v>
      </c>
      <c r="L267" s="114"/>
      <c r="M267" s="114"/>
      <c r="N267" s="114">
        <v>2</v>
      </c>
      <c r="O267" s="114">
        <v>75</v>
      </c>
      <c r="P267" s="114" t="s">
        <v>47</v>
      </c>
    </row>
    <row r="268" spans="1:16" s="147" customFormat="1" ht="24.75" customHeight="1">
      <c r="A268" s="114">
        <v>68</v>
      </c>
      <c r="B268" s="115" t="s">
        <v>686</v>
      </c>
      <c r="C268" s="115"/>
      <c r="D268" s="127" t="s">
        <v>777</v>
      </c>
      <c r="E268" s="126" t="s">
        <v>680</v>
      </c>
      <c r="F268" s="119" t="s">
        <v>778</v>
      </c>
      <c r="G268" s="114">
        <v>0.4</v>
      </c>
      <c r="H268" s="120">
        <f>[1]март!$I268+[1]март!$J268+[1]март!$K268</f>
        <v>0</v>
      </c>
      <c r="I268" s="114"/>
      <c r="J268" s="114"/>
      <c r="K268" s="114">
        <v>6</v>
      </c>
      <c r="L268" s="114"/>
      <c r="M268" s="114"/>
      <c r="N268" s="114"/>
      <c r="O268" s="114">
        <v>6</v>
      </c>
      <c r="P268" s="114" t="s">
        <v>47</v>
      </c>
    </row>
    <row r="269" spans="1:16" s="147" customFormat="1" ht="24.75" customHeight="1">
      <c r="A269" s="114">
        <v>69</v>
      </c>
      <c r="B269" s="115" t="s">
        <v>686</v>
      </c>
      <c r="C269" s="115"/>
      <c r="D269" s="127" t="s">
        <v>779</v>
      </c>
      <c r="E269" s="126" t="s">
        <v>680</v>
      </c>
      <c r="F269" s="119" t="s">
        <v>780</v>
      </c>
      <c r="G269" s="114">
        <v>0.4</v>
      </c>
      <c r="H269" s="120">
        <f>[1]март!$I269+[1]март!$J269+[1]март!$K269</f>
        <v>0</v>
      </c>
      <c r="I269" s="114"/>
      <c r="J269" s="114"/>
      <c r="K269" s="114">
        <v>28</v>
      </c>
      <c r="L269" s="114"/>
      <c r="M269" s="114"/>
      <c r="N269" s="114"/>
      <c r="O269" s="114">
        <v>28</v>
      </c>
      <c r="P269" s="114" t="s">
        <v>47</v>
      </c>
    </row>
    <row r="270" spans="1:16" s="147" customFormat="1" ht="24.75" customHeight="1">
      <c r="A270" s="114">
        <v>70</v>
      </c>
      <c r="B270" s="115" t="s">
        <v>686</v>
      </c>
      <c r="C270" s="115"/>
      <c r="D270" s="127" t="s">
        <v>781</v>
      </c>
      <c r="E270" s="126" t="s">
        <v>680</v>
      </c>
      <c r="F270" s="119" t="s">
        <v>782</v>
      </c>
      <c r="G270" s="114">
        <v>0.4</v>
      </c>
      <c r="H270" s="120">
        <f>[1]март!$I270+[1]март!$J270+[1]март!$K270</f>
        <v>0</v>
      </c>
      <c r="I270" s="114"/>
      <c r="J270" s="114"/>
      <c r="K270" s="114">
        <v>1</v>
      </c>
      <c r="L270" s="114"/>
      <c r="M270" s="114"/>
      <c r="N270" s="114">
        <v>1</v>
      </c>
      <c r="O270" s="114"/>
      <c r="P270" s="114" t="s">
        <v>47</v>
      </c>
    </row>
    <row r="271" spans="1:16" s="147" customFormat="1" ht="24.75" customHeight="1">
      <c r="A271" s="114">
        <v>71</v>
      </c>
      <c r="B271" s="115" t="s">
        <v>686</v>
      </c>
      <c r="C271" s="115"/>
      <c r="D271" s="127" t="s">
        <v>783</v>
      </c>
      <c r="E271" s="126" t="s">
        <v>680</v>
      </c>
      <c r="F271" s="119" t="s">
        <v>784</v>
      </c>
      <c r="G271" s="114">
        <v>0.4</v>
      </c>
      <c r="H271" s="120">
        <f>[1]март!$I271+[1]март!$J271+[1]март!$K271</f>
        <v>0</v>
      </c>
      <c r="I271" s="114"/>
      <c r="J271" s="114"/>
      <c r="K271" s="114">
        <v>6</v>
      </c>
      <c r="L271" s="114"/>
      <c r="M271" s="114"/>
      <c r="N271" s="114"/>
      <c r="O271" s="114">
        <v>6</v>
      </c>
      <c r="P271" s="114" t="s">
        <v>47</v>
      </c>
    </row>
    <row r="272" spans="1:16" s="147" customFormat="1" ht="24.75" customHeight="1">
      <c r="A272" s="114">
        <v>72</v>
      </c>
      <c r="B272" s="115" t="s">
        <v>686</v>
      </c>
      <c r="C272" s="115"/>
      <c r="D272" s="127" t="s">
        <v>713</v>
      </c>
      <c r="E272" s="126" t="s">
        <v>680</v>
      </c>
      <c r="F272" s="119" t="s">
        <v>785</v>
      </c>
      <c r="G272" s="114">
        <v>0.4</v>
      </c>
      <c r="H272" s="120">
        <f>[1]март!$I272+[1]март!$J272+[1]март!$K272</f>
        <v>0</v>
      </c>
      <c r="I272" s="114"/>
      <c r="J272" s="114"/>
      <c r="K272" s="114">
        <v>132</v>
      </c>
      <c r="L272" s="114"/>
      <c r="M272" s="114"/>
      <c r="N272" s="114">
        <v>1</v>
      </c>
      <c r="O272" s="114">
        <v>131</v>
      </c>
      <c r="P272" s="114" t="s">
        <v>47</v>
      </c>
    </row>
    <row r="273" spans="1:16" s="147" customFormat="1" ht="24.75" customHeight="1">
      <c r="A273" s="114">
        <v>73</v>
      </c>
      <c r="B273" s="115" t="s">
        <v>686</v>
      </c>
      <c r="C273" s="115"/>
      <c r="D273" s="127" t="s">
        <v>786</v>
      </c>
      <c r="E273" s="126" t="s">
        <v>680</v>
      </c>
      <c r="F273" s="119" t="s">
        <v>787</v>
      </c>
      <c r="G273" s="114">
        <v>0.4</v>
      </c>
      <c r="H273" s="120">
        <f>[1]март!$I273+[1]март!$J273+[1]март!$K273</f>
        <v>0</v>
      </c>
      <c r="I273" s="114"/>
      <c r="J273" s="114"/>
      <c r="K273" s="114">
        <v>23</v>
      </c>
      <c r="L273" s="114"/>
      <c r="M273" s="114"/>
      <c r="N273" s="114">
        <v>1</v>
      </c>
      <c r="O273" s="114">
        <v>22</v>
      </c>
      <c r="P273" s="114" t="s">
        <v>47</v>
      </c>
    </row>
    <row r="274" spans="1:16" s="147" customFormat="1" ht="24.75" customHeight="1">
      <c r="A274" s="114">
        <v>74</v>
      </c>
      <c r="B274" s="115" t="s">
        <v>686</v>
      </c>
      <c r="C274" s="115"/>
      <c r="D274" s="127" t="s">
        <v>788</v>
      </c>
      <c r="E274" s="126" t="s">
        <v>680</v>
      </c>
      <c r="F274" s="119" t="s">
        <v>789</v>
      </c>
      <c r="G274" s="114">
        <v>0.4</v>
      </c>
      <c r="H274" s="120">
        <f>[1]март!$I274+[1]март!$J274+[1]март!$K274</f>
        <v>0</v>
      </c>
      <c r="I274" s="114"/>
      <c r="J274" s="114"/>
      <c r="K274" s="114">
        <v>149</v>
      </c>
      <c r="L274" s="114"/>
      <c r="M274" s="114"/>
      <c r="N274" s="114">
        <v>1</v>
      </c>
      <c r="O274" s="114">
        <v>148</v>
      </c>
      <c r="P274" s="114" t="s">
        <v>47</v>
      </c>
    </row>
    <row r="275" spans="1:16" s="147" customFormat="1" ht="24.75" customHeight="1">
      <c r="A275" s="114">
        <v>75</v>
      </c>
      <c r="B275" s="115" t="s">
        <v>686</v>
      </c>
      <c r="C275" s="115"/>
      <c r="D275" s="127" t="s">
        <v>790</v>
      </c>
      <c r="E275" s="126" t="s">
        <v>680</v>
      </c>
      <c r="F275" s="119" t="s">
        <v>791</v>
      </c>
      <c r="G275" s="114">
        <v>0.4</v>
      </c>
      <c r="H275" s="120">
        <f>[1]март!$I275+[1]март!$J275+[1]март!$K275</f>
        <v>0</v>
      </c>
      <c r="I275" s="114"/>
      <c r="J275" s="114"/>
      <c r="K275" s="114">
        <v>17</v>
      </c>
      <c r="L275" s="114"/>
      <c r="M275" s="114"/>
      <c r="N275" s="114"/>
      <c r="O275" s="114">
        <v>17</v>
      </c>
      <c r="P275" s="114" t="s">
        <v>47</v>
      </c>
    </row>
    <row r="276" spans="1:16" s="147" customFormat="1" ht="24.75" customHeight="1">
      <c r="A276" s="114">
        <v>76</v>
      </c>
      <c r="B276" s="115" t="s">
        <v>686</v>
      </c>
      <c r="C276" s="115"/>
      <c r="D276" s="127" t="s">
        <v>792</v>
      </c>
      <c r="E276" s="126" t="s">
        <v>680</v>
      </c>
      <c r="F276" s="119" t="s">
        <v>793</v>
      </c>
      <c r="G276" s="114">
        <v>0.4</v>
      </c>
      <c r="H276" s="120">
        <f>[1]март!$I276+[1]март!$J276+[1]март!$K276</f>
        <v>0</v>
      </c>
      <c r="I276" s="114"/>
      <c r="J276" s="114"/>
      <c r="K276" s="114">
        <v>1</v>
      </c>
      <c r="L276" s="114"/>
      <c r="M276" s="114"/>
      <c r="N276" s="114">
        <v>1</v>
      </c>
      <c r="O276" s="114"/>
      <c r="P276" s="114" t="s">
        <v>47</v>
      </c>
    </row>
    <row r="277" spans="1:16" s="148" customFormat="1">
      <c r="A277" s="122"/>
      <c r="B277" s="133" t="s">
        <v>794</v>
      </c>
      <c r="C277" s="133"/>
      <c r="D277" s="134"/>
      <c r="E277" s="135"/>
      <c r="F277" s="136"/>
      <c r="G277" s="122"/>
      <c r="H277" s="122">
        <f>SUM(H201:H276)</f>
        <v>0</v>
      </c>
      <c r="I277" s="122"/>
      <c r="J277" s="122">
        <f>SUM(J201:J276)</f>
        <v>21</v>
      </c>
      <c r="K277" s="122">
        <f>SUM(K201:K276)</f>
        <v>1754</v>
      </c>
      <c r="L277" s="122"/>
      <c r="M277" s="122"/>
      <c r="N277" s="122">
        <f>SUM(N201:N276)</f>
        <v>98</v>
      </c>
      <c r="O277" s="122">
        <f>SUM(O201:O276)</f>
        <v>1677</v>
      </c>
      <c r="P277" s="122">
        <f>SUM(P201:P276)</f>
        <v>12</v>
      </c>
    </row>
    <row r="278" spans="1:16" s="147" customFormat="1">
      <c r="A278" s="138"/>
      <c r="B278" s="139"/>
      <c r="C278" s="139"/>
      <c r="D278" s="140"/>
      <c r="E278" s="141"/>
      <c r="F278" s="142"/>
      <c r="G278" s="138"/>
      <c r="H278" s="143"/>
      <c r="I278" s="144"/>
      <c r="J278" s="144"/>
      <c r="K278" s="144"/>
      <c r="L278" s="144"/>
      <c r="M278" s="138"/>
      <c r="N278" s="142"/>
      <c r="O278" s="142"/>
      <c r="P278" s="138"/>
    </row>
    <row r="279" spans="1:16" s="147" customFormat="1" ht="15.6">
      <c r="A279" s="145"/>
      <c r="B279" s="145" t="s">
        <v>149</v>
      </c>
      <c r="C279" s="145"/>
      <c r="D279" s="145"/>
      <c r="E279" s="145"/>
      <c r="F279" s="145"/>
      <c r="G279" s="145"/>
      <c r="H279" s="145" t="s">
        <v>150</v>
      </c>
      <c r="I279" s="145"/>
      <c r="J279" s="145"/>
      <c r="K279" s="145"/>
      <c r="L279" s="145"/>
      <c r="M279" s="145"/>
      <c r="N279" s="145"/>
      <c r="O279" s="145"/>
      <c r="P279" s="145"/>
    </row>
    <row r="280" spans="1:16" s="147" customFormat="1">
      <c r="A280" s="12"/>
      <c r="B280" s="12"/>
      <c r="C280" s="12"/>
      <c r="D280" s="12"/>
      <c r="E280" s="12"/>
      <c r="F280" s="12"/>
      <c r="G280" s="12"/>
      <c r="H280" s="12"/>
      <c r="I280" s="12"/>
      <c r="J280" s="12"/>
      <c r="K280" s="12"/>
      <c r="L280" s="12"/>
      <c r="M280" s="12"/>
      <c r="N280" s="12"/>
      <c r="O280" s="12"/>
      <c r="P280" s="12"/>
    </row>
    <row r="282" spans="1:16" s="111" customFormat="1" ht="25.5" customHeight="1">
      <c r="A282" s="109"/>
      <c r="B282" s="110"/>
      <c r="C282" s="110"/>
      <c r="D282" s="110"/>
      <c r="E282" s="110"/>
      <c r="F282" s="110"/>
      <c r="G282" s="575" t="s">
        <v>654</v>
      </c>
      <c r="H282" s="576"/>
      <c r="I282" s="576"/>
      <c r="J282" s="576"/>
      <c r="K282" s="576"/>
      <c r="L282" s="576"/>
      <c r="M282" s="576"/>
      <c r="N282" s="576"/>
      <c r="O282" s="576"/>
      <c r="P282" s="576"/>
    </row>
    <row r="283" spans="1:16" s="111" customFormat="1" ht="53.25" customHeight="1">
      <c r="A283" s="109"/>
      <c r="B283" s="110"/>
      <c r="C283" s="110"/>
      <c r="D283" s="110"/>
      <c r="E283" s="110"/>
      <c r="F283" s="575" t="s">
        <v>655</v>
      </c>
      <c r="G283" s="576"/>
      <c r="H283" s="576"/>
      <c r="I283" s="576"/>
      <c r="J283" s="576"/>
      <c r="K283" s="576"/>
      <c r="L283" s="576"/>
      <c r="M283" s="576"/>
      <c r="N283" s="576"/>
      <c r="O283" s="576"/>
      <c r="P283" s="576"/>
    </row>
    <row r="284" spans="1:16" s="111" customFormat="1" ht="15" customHeight="1">
      <c r="A284" s="109"/>
      <c r="B284" s="110"/>
      <c r="C284" s="110"/>
      <c r="D284" s="110"/>
      <c r="E284" s="110"/>
      <c r="F284" s="149"/>
      <c r="G284" s="150"/>
      <c r="H284" s="150"/>
      <c r="I284" s="150"/>
      <c r="J284" s="150"/>
      <c r="K284" s="150"/>
      <c r="L284" s="150"/>
      <c r="M284" s="150"/>
      <c r="N284" s="150"/>
      <c r="O284" s="150"/>
      <c r="P284" s="150"/>
    </row>
    <row r="285" spans="1:16" s="112" customFormat="1" ht="31.5" customHeight="1">
      <c r="A285" s="578" t="s">
        <v>801</v>
      </c>
      <c r="B285" s="578"/>
      <c r="C285" s="578"/>
      <c r="D285" s="578"/>
      <c r="E285" s="578"/>
      <c r="F285" s="578"/>
      <c r="G285" s="578"/>
      <c r="H285" s="578"/>
      <c r="I285" s="578"/>
      <c r="J285" s="578"/>
      <c r="K285" s="578"/>
      <c r="L285" s="578"/>
      <c r="M285" s="578"/>
      <c r="N285" s="578"/>
      <c r="O285" s="578"/>
      <c r="P285" s="578"/>
    </row>
    <row r="286" spans="1:16" s="112" customFormat="1" ht="8.25" customHeight="1"/>
    <row r="287" spans="1:16" s="112" customFormat="1" ht="25.5" customHeight="1">
      <c r="A287" s="579" t="s">
        <v>32</v>
      </c>
      <c r="B287" s="578"/>
      <c r="C287" s="578"/>
      <c r="D287" s="578"/>
      <c r="E287" s="578"/>
      <c r="F287" s="578"/>
      <c r="G287" s="578"/>
      <c r="H287" s="578"/>
      <c r="I287" s="578"/>
      <c r="J287" s="578"/>
      <c r="K287" s="578"/>
      <c r="L287" s="578"/>
      <c r="M287" s="578"/>
      <c r="N287" s="578"/>
      <c r="O287" s="578"/>
      <c r="P287" s="578"/>
    </row>
    <row r="288" spans="1:16" s="112" customFormat="1" ht="14.25" customHeight="1">
      <c r="A288" s="580" t="s">
        <v>431</v>
      </c>
      <c r="B288" s="580"/>
      <c r="C288" s="580"/>
      <c r="D288" s="580"/>
      <c r="E288" s="580"/>
      <c r="F288" s="580"/>
      <c r="G288" s="580"/>
      <c r="H288" s="580"/>
      <c r="I288" s="580"/>
      <c r="J288" s="580"/>
      <c r="K288" s="580"/>
      <c r="L288" s="580"/>
      <c r="M288" s="580"/>
      <c r="N288" s="580"/>
      <c r="O288" s="580"/>
      <c r="P288" s="580"/>
    </row>
    <row r="289" spans="1:16" s="112" customFormat="1" ht="30" customHeight="1">
      <c r="A289" s="581" t="s">
        <v>657</v>
      </c>
      <c r="B289" s="568" t="s">
        <v>658</v>
      </c>
      <c r="C289" s="568" t="s">
        <v>659</v>
      </c>
      <c r="D289" s="564" t="s">
        <v>660</v>
      </c>
      <c r="E289" s="564"/>
      <c r="F289" s="564" t="s">
        <v>661</v>
      </c>
      <c r="G289" s="564"/>
      <c r="H289" s="565" t="s">
        <v>662</v>
      </c>
      <c r="I289" s="566"/>
      <c r="J289" s="566"/>
      <c r="K289" s="566"/>
      <c r="L289" s="566"/>
      <c r="M289" s="566"/>
      <c r="N289" s="566"/>
      <c r="O289" s="566"/>
      <c r="P289" s="567"/>
    </row>
    <row r="290" spans="1:16" s="112" customFormat="1" ht="25.5" customHeight="1">
      <c r="A290" s="582"/>
      <c r="B290" s="569"/>
      <c r="C290" s="569"/>
      <c r="D290" s="568" t="s">
        <v>663</v>
      </c>
      <c r="E290" s="568" t="s">
        <v>664</v>
      </c>
      <c r="F290" s="568" t="s">
        <v>665</v>
      </c>
      <c r="G290" s="568" t="s">
        <v>666</v>
      </c>
      <c r="H290" s="563" t="s">
        <v>451</v>
      </c>
      <c r="I290" s="571" t="s">
        <v>452</v>
      </c>
      <c r="J290" s="571"/>
      <c r="K290" s="571"/>
      <c r="L290" s="572" t="s">
        <v>453</v>
      </c>
      <c r="M290" s="573"/>
      <c r="N290" s="573"/>
      <c r="O290" s="574"/>
      <c r="P290" s="568" t="s">
        <v>454</v>
      </c>
    </row>
    <row r="291" spans="1:16" s="112" customFormat="1" ht="25.5" customHeight="1">
      <c r="A291" s="582"/>
      <c r="B291" s="569"/>
      <c r="C291" s="569"/>
      <c r="D291" s="569"/>
      <c r="E291" s="569"/>
      <c r="F291" s="569"/>
      <c r="G291" s="569"/>
      <c r="H291" s="563"/>
      <c r="I291" s="563" t="s">
        <v>667</v>
      </c>
      <c r="J291" s="563" t="s">
        <v>668</v>
      </c>
      <c r="K291" s="563" t="s">
        <v>669</v>
      </c>
      <c r="L291" s="561" t="s">
        <v>670</v>
      </c>
      <c r="M291" s="561" t="s">
        <v>671</v>
      </c>
      <c r="N291" s="561" t="s">
        <v>672</v>
      </c>
      <c r="O291" s="561" t="s">
        <v>673</v>
      </c>
      <c r="P291" s="569"/>
    </row>
    <row r="292" spans="1:16" s="112" customFormat="1" ht="38.25" customHeight="1">
      <c r="A292" s="583"/>
      <c r="B292" s="570"/>
      <c r="C292" s="570"/>
      <c r="D292" s="570"/>
      <c r="E292" s="570"/>
      <c r="F292" s="570"/>
      <c r="G292" s="570"/>
      <c r="H292" s="563"/>
      <c r="I292" s="563"/>
      <c r="J292" s="563"/>
      <c r="K292" s="563"/>
      <c r="L292" s="562"/>
      <c r="M292" s="562"/>
      <c r="N292" s="562"/>
      <c r="O292" s="562"/>
      <c r="P292" s="570"/>
    </row>
    <row r="293" spans="1:16" s="112" customFormat="1" ht="18" customHeight="1">
      <c r="A293" s="113" t="s">
        <v>674</v>
      </c>
      <c r="B293" s="113" t="s">
        <v>350</v>
      </c>
      <c r="C293" s="113" t="s">
        <v>352</v>
      </c>
      <c r="D293" s="113" t="s">
        <v>346</v>
      </c>
      <c r="E293" s="113" t="s">
        <v>675</v>
      </c>
      <c r="F293" s="113" t="s">
        <v>676</v>
      </c>
      <c r="G293" s="113" t="s">
        <v>677</v>
      </c>
      <c r="H293" s="113" t="s">
        <v>678</v>
      </c>
      <c r="I293" s="113" t="s">
        <v>679</v>
      </c>
      <c r="J293" s="113" t="s">
        <v>680</v>
      </c>
      <c r="K293" s="113" t="s">
        <v>357</v>
      </c>
      <c r="L293" s="113" t="s">
        <v>681</v>
      </c>
      <c r="M293" s="113" t="s">
        <v>682</v>
      </c>
      <c r="N293" s="113" t="s">
        <v>683</v>
      </c>
      <c r="O293" s="113" t="s">
        <v>684</v>
      </c>
      <c r="P293" s="113" t="s">
        <v>685</v>
      </c>
    </row>
    <row r="294" spans="1:16" s="112" customFormat="1" ht="25.5" customHeight="1">
      <c r="A294" s="114">
        <v>1</v>
      </c>
      <c r="B294" s="115" t="s">
        <v>686</v>
      </c>
      <c r="C294" s="116" t="s">
        <v>47</v>
      </c>
      <c r="D294" s="117" t="s">
        <v>687</v>
      </c>
      <c r="E294" s="118" t="s">
        <v>680</v>
      </c>
      <c r="F294" s="119" t="s">
        <v>688</v>
      </c>
      <c r="G294" s="114">
        <v>0.4</v>
      </c>
      <c r="H294" s="120">
        <f>[1]апрель!$I294+[1]апрель!$J294+[1]апрель!$K294</f>
        <v>0</v>
      </c>
      <c r="I294" s="121"/>
      <c r="J294" s="121"/>
      <c r="K294" s="121">
        <v>15</v>
      </c>
      <c r="L294" s="121"/>
      <c r="M294" s="114"/>
      <c r="N294" s="114">
        <v>1</v>
      </c>
      <c r="O294" s="114">
        <v>14</v>
      </c>
      <c r="P294" s="114" t="s">
        <v>47</v>
      </c>
    </row>
    <row r="295" spans="1:16" s="112" customFormat="1" ht="25.5" customHeight="1">
      <c r="A295" s="114">
        <v>2</v>
      </c>
      <c r="B295" s="115" t="s">
        <v>686</v>
      </c>
      <c r="C295" s="116" t="s">
        <v>47</v>
      </c>
      <c r="D295" s="116" t="s">
        <v>47</v>
      </c>
      <c r="E295" s="116" t="s">
        <v>47</v>
      </c>
      <c r="F295" s="119" t="s">
        <v>689</v>
      </c>
      <c r="G295" s="114">
        <v>0.4</v>
      </c>
      <c r="H295" s="120">
        <f>[1]апрель!$I295+[1]апрель!$J295+[1]апрель!$K295</f>
        <v>0</v>
      </c>
      <c r="I295" s="121"/>
      <c r="J295" s="121"/>
      <c r="K295" s="121">
        <v>10</v>
      </c>
      <c r="L295" s="121"/>
      <c r="M295" s="114"/>
      <c r="N295" s="114"/>
      <c r="O295" s="114">
        <v>10</v>
      </c>
      <c r="P295" s="114" t="s">
        <v>47</v>
      </c>
    </row>
    <row r="296" spans="1:16" s="112" customFormat="1" ht="25.5" customHeight="1">
      <c r="A296" s="114">
        <v>3</v>
      </c>
      <c r="B296" s="115" t="s">
        <v>686</v>
      </c>
      <c r="C296" s="116" t="s">
        <v>47</v>
      </c>
      <c r="D296" s="116" t="s">
        <v>47</v>
      </c>
      <c r="E296" s="116" t="s">
        <v>47</v>
      </c>
      <c r="F296" s="119" t="s">
        <v>690</v>
      </c>
      <c r="G296" s="114">
        <v>0.4</v>
      </c>
      <c r="H296" s="120">
        <f>[1]апрель!$I296+[1]апрель!$J296+[1]апрель!$K296</f>
        <v>0</v>
      </c>
      <c r="I296" s="121"/>
      <c r="J296" s="121"/>
      <c r="K296" s="121">
        <v>18</v>
      </c>
      <c r="L296" s="121"/>
      <c r="M296" s="114"/>
      <c r="N296" s="114">
        <v>1</v>
      </c>
      <c r="O296" s="114">
        <v>17</v>
      </c>
      <c r="P296" s="114" t="s">
        <v>47</v>
      </c>
    </row>
    <row r="297" spans="1:16" s="112" customFormat="1" ht="25.5" customHeight="1">
      <c r="A297" s="114">
        <v>4</v>
      </c>
      <c r="B297" s="115" t="s">
        <v>686</v>
      </c>
      <c r="C297" s="116" t="s">
        <v>47</v>
      </c>
      <c r="D297" s="116" t="s">
        <v>47</v>
      </c>
      <c r="E297" s="116" t="s">
        <v>47</v>
      </c>
      <c r="F297" s="119" t="s">
        <v>691</v>
      </c>
      <c r="G297" s="114">
        <v>0.4</v>
      </c>
      <c r="H297" s="120">
        <f>[1]апрель!$I297+[1]апрель!$J297+[1]апрель!$K297</f>
        <v>0</v>
      </c>
      <c r="I297" s="122"/>
      <c r="J297" s="122"/>
      <c r="K297" s="114">
        <v>2</v>
      </c>
      <c r="L297" s="122"/>
      <c r="M297" s="122"/>
      <c r="N297" s="122"/>
      <c r="O297" s="114">
        <v>2</v>
      </c>
      <c r="P297" s="114" t="s">
        <v>47</v>
      </c>
    </row>
    <row r="298" spans="1:16" s="112" customFormat="1" ht="25.5" customHeight="1">
      <c r="A298" s="114">
        <v>5</v>
      </c>
      <c r="B298" s="115" t="s">
        <v>686</v>
      </c>
      <c r="C298" s="116" t="s">
        <v>47</v>
      </c>
      <c r="D298" s="116" t="s">
        <v>47</v>
      </c>
      <c r="E298" s="116" t="s">
        <v>47</v>
      </c>
      <c r="F298" s="119" t="s">
        <v>692</v>
      </c>
      <c r="G298" s="114">
        <v>0.4</v>
      </c>
      <c r="H298" s="120">
        <f>[1]апрель!$I298+[1]апрель!$J298+[1]апрель!$K298</f>
        <v>0</v>
      </c>
      <c r="I298" s="122"/>
      <c r="J298" s="114">
        <v>2</v>
      </c>
      <c r="K298" s="114"/>
      <c r="L298" s="114"/>
      <c r="M298" s="114"/>
      <c r="N298" s="114">
        <v>2</v>
      </c>
      <c r="O298" s="122"/>
      <c r="P298" s="114" t="s">
        <v>47</v>
      </c>
    </row>
    <row r="299" spans="1:16" s="112" customFormat="1" ht="25.5" customHeight="1">
      <c r="A299" s="114">
        <v>6</v>
      </c>
      <c r="B299" s="115" t="s">
        <v>686</v>
      </c>
      <c r="C299" s="116" t="s">
        <v>47</v>
      </c>
      <c r="D299" s="117" t="s">
        <v>693</v>
      </c>
      <c r="E299" s="118" t="s">
        <v>680</v>
      </c>
      <c r="F299" s="119" t="s">
        <v>694</v>
      </c>
      <c r="G299" s="114">
        <v>0.4</v>
      </c>
      <c r="H299" s="120">
        <f>[1]апрель!$I299+[1]апрель!$J299+[1]апрель!$K299</f>
        <v>0</v>
      </c>
      <c r="I299" s="121"/>
      <c r="J299" s="121">
        <v>2</v>
      </c>
      <c r="K299" s="121"/>
      <c r="L299" s="121"/>
      <c r="M299" s="114"/>
      <c r="N299" s="114">
        <v>2</v>
      </c>
      <c r="O299" s="114"/>
      <c r="P299" s="114" t="s">
        <v>47</v>
      </c>
    </row>
    <row r="300" spans="1:16" s="112" customFormat="1" ht="25.5" customHeight="1">
      <c r="A300" s="114">
        <v>7</v>
      </c>
      <c r="B300" s="115" t="s">
        <v>686</v>
      </c>
      <c r="C300" s="116" t="s">
        <v>47</v>
      </c>
      <c r="D300" s="117" t="s">
        <v>687</v>
      </c>
      <c r="E300" s="118" t="s">
        <v>680</v>
      </c>
      <c r="F300" s="119" t="s">
        <v>695</v>
      </c>
      <c r="G300" s="114">
        <v>0.4</v>
      </c>
      <c r="H300" s="120">
        <f>[1]апрель!$I300+[1]апрель!$J300+[1]апрель!$K300</f>
        <v>0</v>
      </c>
      <c r="I300" s="121"/>
      <c r="J300" s="121"/>
      <c r="K300" s="121">
        <v>30</v>
      </c>
      <c r="L300" s="121"/>
      <c r="M300" s="114"/>
      <c r="N300" s="114">
        <v>7</v>
      </c>
      <c r="O300" s="114">
        <f>21+2</f>
        <v>23</v>
      </c>
      <c r="P300" s="114" t="s">
        <v>47</v>
      </c>
    </row>
    <row r="301" spans="1:16" s="112" customFormat="1" ht="25.5" customHeight="1">
      <c r="A301" s="114">
        <v>8</v>
      </c>
      <c r="B301" s="115" t="s">
        <v>686</v>
      </c>
      <c r="C301" s="116" t="s">
        <v>47</v>
      </c>
      <c r="D301" s="117" t="s">
        <v>687</v>
      </c>
      <c r="E301" s="118" t="s">
        <v>680</v>
      </c>
      <c r="F301" s="119" t="s">
        <v>696</v>
      </c>
      <c r="G301" s="114">
        <v>0.4</v>
      </c>
      <c r="H301" s="120">
        <f>[1]апрель!$I301+[1]апрель!$J301+[1]апрель!$K301</f>
        <v>0</v>
      </c>
      <c r="I301" s="121"/>
      <c r="J301" s="121">
        <v>4</v>
      </c>
      <c r="K301" s="121"/>
      <c r="L301" s="121"/>
      <c r="M301" s="114"/>
      <c r="N301" s="114">
        <v>4</v>
      </c>
      <c r="O301" s="114"/>
      <c r="P301" s="114" t="s">
        <v>47</v>
      </c>
    </row>
    <row r="302" spans="1:16" s="112" customFormat="1" ht="25.5" customHeight="1">
      <c r="A302" s="114">
        <v>9</v>
      </c>
      <c r="B302" s="115" t="s">
        <v>686</v>
      </c>
      <c r="C302" s="123"/>
      <c r="D302" s="117" t="s">
        <v>697</v>
      </c>
      <c r="E302" s="118" t="s">
        <v>680</v>
      </c>
      <c r="F302" s="119" t="s">
        <v>698</v>
      </c>
      <c r="G302" s="114">
        <v>0.4</v>
      </c>
      <c r="H302" s="120">
        <f>[1]апрель!$I302+[1]апрель!$J302+[1]апрель!$K302</f>
        <v>0</v>
      </c>
      <c r="I302" s="122"/>
      <c r="J302" s="122"/>
      <c r="K302" s="114">
        <v>3</v>
      </c>
      <c r="L302" s="114"/>
      <c r="M302" s="114"/>
      <c r="N302" s="114">
        <v>3</v>
      </c>
      <c r="O302" s="114"/>
      <c r="P302" s="114"/>
    </row>
    <row r="303" spans="1:16" s="112" customFormat="1" ht="25.5" customHeight="1">
      <c r="A303" s="114">
        <v>10</v>
      </c>
      <c r="B303" s="115" t="s">
        <v>686</v>
      </c>
      <c r="C303" s="116" t="s">
        <v>47</v>
      </c>
      <c r="D303" s="117" t="s">
        <v>687</v>
      </c>
      <c r="E303" s="118" t="s">
        <v>680</v>
      </c>
      <c r="F303" s="119" t="s">
        <v>699</v>
      </c>
      <c r="G303" s="114">
        <v>0.4</v>
      </c>
      <c r="H303" s="120">
        <f>[1]апрель!$I303+[1]апрель!$J303+[1]апрель!$K303</f>
        <v>0</v>
      </c>
      <c r="I303" s="121"/>
      <c r="J303" s="121">
        <v>2</v>
      </c>
      <c r="K303" s="121"/>
      <c r="L303" s="121"/>
      <c r="M303" s="114"/>
      <c r="N303" s="114">
        <v>2</v>
      </c>
      <c r="O303" s="114"/>
      <c r="P303" s="114" t="s">
        <v>47</v>
      </c>
    </row>
    <row r="304" spans="1:16" s="112" customFormat="1" ht="25.5" customHeight="1">
      <c r="A304" s="114">
        <v>11</v>
      </c>
      <c r="B304" s="115" t="s">
        <v>686</v>
      </c>
      <c r="C304" s="115"/>
      <c r="D304" s="117" t="s">
        <v>687</v>
      </c>
      <c r="E304" s="118" t="s">
        <v>680</v>
      </c>
      <c r="F304" s="119" t="s">
        <v>700</v>
      </c>
      <c r="G304" s="114">
        <v>0.4</v>
      </c>
      <c r="H304" s="120">
        <f>[1]апрель!$I304+[1]апрель!$J304+[1]апрель!$K304</f>
        <v>0</v>
      </c>
      <c r="I304" s="121"/>
      <c r="J304" s="121"/>
      <c r="K304" s="121">
        <v>18</v>
      </c>
      <c r="L304" s="121"/>
      <c r="M304" s="114"/>
      <c r="N304" s="114">
        <v>3</v>
      </c>
      <c r="O304" s="114">
        <v>15</v>
      </c>
      <c r="P304" s="114" t="s">
        <v>47</v>
      </c>
    </row>
    <row r="305" spans="1:16" s="112" customFormat="1" ht="25.5" customHeight="1">
      <c r="A305" s="114">
        <v>12</v>
      </c>
      <c r="B305" s="115" t="s">
        <v>686</v>
      </c>
      <c r="C305" s="115"/>
      <c r="D305" s="117" t="s">
        <v>687</v>
      </c>
      <c r="E305" s="118" t="s">
        <v>680</v>
      </c>
      <c r="F305" s="119" t="s">
        <v>701</v>
      </c>
      <c r="G305" s="114">
        <v>0.4</v>
      </c>
      <c r="H305" s="120">
        <f>[1]апрель!$I305+[1]апрель!$J305+[1]апрель!$K305</f>
        <v>0</v>
      </c>
      <c r="I305" s="121"/>
      <c r="J305" s="121"/>
      <c r="K305" s="121">
        <v>4</v>
      </c>
      <c r="L305" s="121"/>
      <c r="M305" s="121"/>
      <c r="N305" s="121">
        <v>4</v>
      </c>
      <c r="O305" s="121"/>
      <c r="P305" s="114" t="s">
        <v>47</v>
      </c>
    </row>
    <row r="306" spans="1:16" s="112" customFormat="1" ht="25.5" customHeight="1">
      <c r="A306" s="114">
        <v>13</v>
      </c>
      <c r="B306" s="115" t="s">
        <v>686</v>
      </c>
      <c r="C306" s="124"/>
      <c r="D306" s="125"/>
      <c r="E306" s="126"/>
      <c r="F306" s="119" t="s">
        <v>702</v>
      </c>
      <c r="G306" s="114">
        <v>0.4</v>
      </c>
      <c r="H306" s="120">
        <f>[1]апрель!$I306+[1]апрель!$J306+[1]апрель!$K306</f>
        <v>0</v>
      </c>
      <c r="I306" s="122"/>
      <c r="J306" s="122"/>
      <c r="K306" s="114">
        <v>6</v>
      </c>
      <c r="L306" s="114"/>
      <c r="M306" s="114"/>
      <c r="N306" s="114"/>
      <c r="O306" s="114">
        <v>6</v>
      </c>
      <c r="P306" s="114" t="s">
        <v>47</v>
      </c>
    </row>
    <row r="307" spans="1:16" s="112" customFormat="1" ht="25.5" customHeight="1">
      <c r="A307" s="114">
        <v>14</v>
      </c>
      <c r="B307" s="115" t="s">
        <v>686</v>
      </c>
      <c r="C307" s="124"/>
      <c r="D307" s="127" t="s">
        <v>703</v>
      </c>
      <c r="E307" s="126" t="s">
        <v>680</v>
      </c>
      <c r="F307" s="119" t="s">
        <v>704</v>
      </c>
      <c r="G307" s="114">
        <v>0.4</v>
      </c>
      <c r="H307" s="120">
        <f>[1]апрель!$I307+[1]апрель!$J307+[1]апрель!$K307</f>
        <v>0</v>
      </c>
      <c r="I307" s="122"/>
      <c r="J307" s="122"/>
      <c r="K307" s="114">
        <v>8</v>
      </c>
      <c r="L307" s="114"/>
      <c r="M307" s="114"/>
      <c r="N307" s="114">
        <v>8</v>
      </c>
      <c r="O307" s="122"/>
      <c r="P307" s="114">
        <v>3</v>
      </c>
    </row>
    <row r="308" spans="1:16" s="112" customFormat="1" ht="25.5" customHeight="1">
      <c r="A308" s="114">
        <v>15</v>
      </c>
      <c r="B308" s="115" t="s">
        <v>686</v>
      </c>
      <c r="C308" s="128"/>
      <c r="D308" s="117" t="s">
        <v>687</v>
      </c>
      <c r="E308" s="118" t="s">
        <v>680</v>
      </c>
      <c r="F308" s="119" t="s">
        <v>705</v>
      </c>
      <c r="G308" s="114">
        <v>0.4</v>
      </c>
      <c r="H308" s="120">
        <f>[1]апрель!$I308+[1]апрель!$J308+[1]апрель!$K308</f>
        <v>0</v>
      </c>
      <c r="I308" s="121"/>
      <c r="J308" s="121"/>
      <c r="K308" s="121">
        <v>12</v>
      </c>
      <c r="L308" s="121"/>
      <c r="M308" s="114"/>
      <c r="N308" s="119">
        <v>10</v>
      </c>
      <c r="O308" s="119">
        <v>2</v>
      </c>
      <c r="P308" s="114" t="s">
        <v>47</v>
      </c>
    </row>
    <row r="309" spans="1:16" s="112" customFormat="1" ht="25.5" customHeight="1">
      <c r="A309" s="114">
        <v>16</v>
      </c>
      <c r="B309" s="115" t="s">
        <v>686</v>
      </c>
      <c r="C309" s="115"/>
      <c r="D309" s="129" t="s">
        <v>687</v>
      </c>
      <c r="E309" s="130" t="s">
        <v>680</v>
      </c>
      <c r="F309" s="119" t="s">
        <v>706</v>
      </c>
      <c r="G309" s="114">
        <v>0.4</v>
      </c>
      <c r="H309" s="120">
        <f>[1]апрель!$I309+[1]апрель!$J309+[1]апрель!$K309</f>
        <v>0</v>
      </c>
      <c r="I309" s="121"/>
      <c r="J309" s="121"/>
      <c r="K309" s="121">
        <v>73</v>
      </c>
      <c r="L309" s="121"/>
      <c r="M309" s="114"/>
      <c r="N309" s="119"/>
      <c r="O309" s="119">
        <v>73</v>
      </c>
      <c r="P309" s="114" t="s">
        <v>47</v>
      </c>
    </row>
    <row r="310" spans="1:16" s="112" customFormat="1" ht="25.5" customHeight="1">
      <c r="A310" s="114">
        <v>17</v>
      </c>
      <c r="B310" s="115" t="s">
        <v>686</v>
      </c>
      <c r="C310" s="124"/>
      <c r="D310" s="129" t="s">
        <v>687</v>
      </c>
      <c r="E310" s="130" t="s">
        <v>680</v>
      </c>
      <c r="F310" s="119" t="s">
        <v>707</v>
      </c>
      <c r="G310" s="114">
        <v>0.4</v>
      </c>
      <c r="H310" s="120">
        <f>[1]апрель!$I310+[1]апрель!$J310+[1]апрель!$K310</f>
        <v>0</v>
      </c>
      <c r="I310" s="122"/>
      <c r="J310" s="122"/>
      <c r="K310" s="114">
        <v>15</v>
      </c>
      <c r="L310" s="114"/>
      <c r="M310" s="114"/>
      <c r="N310" s="114">
        <v>2</v>
      </c>
      <c r="O310" s="114">
        <v>13</v>
      </c>
      <c r="P310" s="114" t="s">
        <v>47</v>
      </c>
    </row>
    <row r="311" spans="1:16" s="112" customFormat="1" ht="25.5" customHeight="1">
      <c r="A311" s="114">
        <v>18</v>
      </c>
      <c r="B311" s="115" t="s">
        <v>686</v>
      </c>
      <c r="C311" s="124"/>
      <c r="D311" s="117" t="s">
        <v>687</v>
      </c>
      <c r="E311" s="118" t="s">
        <v>680</v>
      </c>
      <c r="F311" s="119" t="s">
        <v>708</v>
      </c>
      <c r="G311" s="114">
        <v>0.4</v>
      </c>
      <c r="H311" s="120">
        <f>[1]апрель!$I311+[1]апрель!$J311+[1]апрель!$K311</f>
        <v>0</v>
      </c>
      <c r="I311" s="122"/>
      <c r="J311" s="114"/>
      <c r="K311" s="114">
        <v>1</v>
      </c>
      <c r="L311" s="114"/>
      <c r="M311" s="114"/>
      <c r="N311" s="114"/>
      <c r="O311" s="114">
        <v>1</v>
      </c>
      <c r="P311" s="114" t="s">
        <v>47</v>
      </c>
    </row>
    <row r="312" spans="1:16" s="112" customFormat="1" ht="25.5" customHeight="1">
      <c r="A312" s="114">
        <v>19</v>
      </c>
      <c r="B312" s="115" t="s">
        <v>686</v>
      </c>
      <c r="C312" s="124"/>
      <c r="D312" s="125"/>
      <c r="E312" s="126"/>
      <c r="F312" s="119" t="s">
        <v>709</v>
      </c>
      <c r="G312" s="114">
        <v>0.4</v>
      </c>
      <c r="H312" s="120">
        <f>[1]апрель!$I312+[1]апрель!$J312+[1]апрель!$K312</f>
        <v>0</v>
      </c>
      <c r="I312" s="122"/>
      <c r="J312" s="114"/>
      <c r="K312" s="114">
        <v>2</v>
      </c>
      <c r="L312" s="114"/>
      <c r="M312" s="114"/>
      <c r="N312" s="114">
        <v>2</v>
      </c>
      <c r="O312" s="114"/>
      <c r="P312" s="114" t="s">
        <v>47</v>
      </c>
    </row>
    <row r="313" spans="1:16" s="112" customFormat="1" ht="25.5" customHeight="1">
      <c r="A313" s="114">
        <v>20</v>
      </c>
      <c r="B313" s="115" t="s">
        <v>686</v>
      </c>
      <c r="C313" s="124"/>
      <c r="D313" s="117" t="s">
        <v>687</v>
      </c>
      <c r="E313" s="118" t="s">
        <v>680</v>
      </c>
      <c r="F313" s="119" t="s">
        <v>710</v>
      </c>
      <c r="G313" s="114">
        <v>0.4</v>
      </c>
      <c r="H313" s="120">
        <f>[1]апрель!$I313+[1]апрель!$J313+[1]апрель!$K313</f>
        <v>0</v>
      </c>
      <c r="I313" s="122"/>
      <c r="J313" s="114"/>
      <c r="K313" s="114">
        <v>1</v>
      </c>
      <c r="L313" s="114"/>
      <c r="M313" s="114"/>
      <c r="N313" s="114"/>
      <c r="O313" s="114">
        <v>1</v>
      </c>
      <c r="P313" s="114" t="s">
        <v>47</v>
      </c>
    </row>
    <row r="314" spans="1:16" s="112" customFormat="1" ht="25.5" customHeight="1">
      <c r="A314" s="114">
        <v>21</v>
      </c>
      <c r="B314" s="115" t="s">
        <v>686</v>
      </c>
      <c r="C314" s="124"/>
      <c r="D314" s="117" t="s">
        <v>711</v>
      </c>
      <c r="E314" s="118" t="s">
        <v>680</v>
      </c>
      <c r="F314" s="119" t="s">
        <v>712</v>
      </c>
      <c r="G314" s="114">
        <v>0.4</v>
      </c>
      <c r="H314" s="120">
        <f>[1]апрель!$I314+[1]апрель!$J314+[1]апрель!$K314</f>
        <v>0</v>
      </c>
      <c r="I314" s="122"/>
      <c r="J314" s="114"/>
      <c r="K314" s="114">
        <v>23</v>
      </c>
      <c r="L314" s="114"/>
      <c r="M314" s="114"/>
      <c r="N314" s="114"/>
      <c r="O314" s="114">
        <v>23</v>
      </c>
      <c r="P314" s="114" t="s">
        <v>47</v>
      </c>
    </row>
    <row r="315" spans="1:16" s="112" customFormat="1" ht="25.5" customHeight="1">
      <c r="A315" s="114">
        <v>22</v>
      </c>
      <c r="B315" s="115" t="s">
        <v>686</v>
      </c>
      <c r="C315" s="124"/>
      <c r="D315" s="127" t="s">
        <v>713</v>
      </c>
      <c r="E315" s="118" t="s">
        <v>357</v>
      </c>
      <c r="F315" s="119" t="s">
        <v>714</v>
      </c>
      <c r="G315" s="114">
        <v>0.4</v>
      </c>
      <c r="H315" s="120">
        <f>[1]апрель!$I315+[1]апрель!$J315+[1]апрель!$K315</f>
        <v>0</v>
      </c>
      <c r="I315" s="122"/>
      <c r="J315" s="122"/>
      <c r="K315" s="114">
        <v>104</v>
      </c>
      <c r="L315" s="114"/>
      <c r="M315" s="114"/>
      <c r="N315" s="114">
        <v>1</v>
      </c>
      <c r="O315" s="114">
        <v>103</v>
      </c>
      <c r="P315" s="114"/>
    </row>
    <row r="316" spans="1:16" s="112" customFormat="1" ht="25.5" customHeight="1">
      <c r="A316" s="114">
        <v>23</v>
      </c>
      <c r="B316" s="115" t="s">
        <v>686</v>
      </c>
      <c r="C316" s="124"/>
      <c r="D316" s="117" t="s">
        <v>687</v>
      </c>
      <c r="E316" s="118" t="s">
        <v>680</v>
      </c>
      <c r="F316" s="119" t="s">
        <v>715</v>
      </c>
      <c r="G316" s="114">
        <v>0.4</v>
      </c>
      <c r="H316" s="120">
        <f>[1]апрель!$I316+[1]апрель!$J316+[1]апрель!$K316</f>
        <v>0</v>
      </c>
      <c r="I316" s="122"/>
      <c r="J316" s="114"/>
      <c r="K316" s="114">
        <v>32</v>
      </c>
      <c r="L316" s="114"/>
      <c r="M316" s="114"/>
      <c r="N316" s="114"/>
      <c r="O316" s="114">
        <f>3+29</f>
        <v>32</v>
      </c>
      <c r="P316" s="114" t="s">
        <v>47</v>
      </c>
    </row>
    <row r="317" spans="1:16" s="112" customFormat="1" ht="25.5" customHeight="1">
      <c r="A317" s="114">
        <v>24</v>
      </c>
      <c r="B317" s="115" t="s">
        <v>686</v>
      </c>
      <c r="C317" s="124"/>
      <c r="D317" s="117" t="s">
        <v>687</v>
      </c>
      <c r="E317" s="118" t="s">
        <v>680</v>
      </c>
      <c r="F317" s="119" t="s">
        <v>716</v>
      </c>
      <c r="G317" s="114">
        <v>0.4</v>
      </c>
      <c r="H317" s="120">
        <f>[1]апрель!$I317+[1]апрель!$J317+[1]апрель!$K317</f>
        <v>0</v>
      </c>
      <c r="I317" s="122"/>
      <c r="J317" s="114"/>
      <c r="K317" s="114">
        <v>1</v>
      </c>
      <c r="L317" s="114"/>
      <c r="M317" s="114"/>
      <c r="N317" s="114"/>
      <c r="O317" s="114">
        <v>1</v>
      </c>
      <c r="P317" s="114" t="s">
        <v>47</v>
      </c>
    </row>
    <row r="318" spans="1:16" s="112" customFormat="1" ht="25.5" customHeight="1">
      <c r="A318" s="114">
        <v>25</v>
      </c>
      <c r="B318" s="115" t="s">
        <v>686</v>
      </c>
      <c r="C318" s="124"/>
      <c r="D318" s="127" t="s">
        <v>717</v>
      </c>
      <c r="E318" s="118" t="s">
        <v>680</v>
      </c>
      <c r="F318" s="119" t="s">
        <v>718</v>
      </c>
      <c r="G318" s="114">
        <v>0.4</v>
      </c>
      <c r="H318" s="120">
        <f>[1]апрель!$I318+[1]апрель!$J318+[1]апрель!$K318</f>
        <v>0</v>
      </c>
      <c r="I318" s="122"/>
      <c r="J318" s="114"/>
      <c r="K318" s="114">
        <v>2</v>
      </c>
      <c r="L318" s="114"/>
      <c r="M318" s="114"/>
      <c r="N318" s="114"/>
      <c r="O318" s="114">
        <v>2</v>
      </c>
      <c r="P318" s="114" t="s">
        <v>47</v>
      </c>
    </row>
    <row r="319" spans="1:16" s="112" customFormat="1" ht="25.5" customHeight="1">
      <c r="A319" s="114">
        <v>26</v>
      </c>
      <c r="B319" s="115" t="s">
        <v>686</v>
      </c>
      <c r="C319" s="124"/>
      <c r="D319" s="127" t="s">
        <v>719</v>
      </c>
      <c r="E319" s="126" t="s">
        <v>680</v>
      </c>
      <c r="F319" s="119" t="s">
        <v>720</v>
      </c>
      <c r="G319" s="114">
        <v>0.4</v>
      </c>
      <c r="H319" s="120">
        <f>[1]апрель!$I319+[1]апрель!$J319+[1]апрель!$K319</f>
        <v>0</v>
      </c>
      <c r="I319" s="122"/>
      <c r="J319" s="114"/>
      <c r="K319" s="114">
        <v>2</v>
      </c>
      <c r="L319" s="114"/>
      <c r="M319" s="114"/>
      <c r="N319" s="114"/>
      <c r="O319" s="114">
        <v>2</v>
      </c>
      <c r="P319" s="114" t="s">
        <v>47</v>
      </c>
    </row>
    <row r="320" spans="1:16" s="112" customFormat="1" ht="25.5" customHeight="1">
      <c r="A320" s="114">
        <v>27</v>
      </c>
      <c r="B320" s="115" t="s">
        <v>686</v>
      </c>
      <c r="C320" s="124"/>
      <c r="D320" s="127" t="s">
        <v>721</v>
      </c>
      <c r="E320" s="126" t="s">
        <v>680</v>
      </c>
      <c r="F320" s="119" t="s">
        <v>722</v>
      </c>
      <c r="G320" s="114">
        <v>0.4</v>
      </c>
      <c r="H320" s="120">
        <f>[1]апрель!$I320+[1]апрель!$J320+[1]апрель!$K320</f>
        <v>0</v>
      </c>
      <c r="I320" s="122"/>
      <c r="J320" s="114"/>
      <c r="K320" s="114">
        <v>6</v>
      </c>
      <c r="L320" s="114"/>
      <c r="M320" s="114"/>
      <c r="N320" s="114">
        <v>1</v>
      </c>
      <c r="O320" s="114">
        <v>5</v>
      </c>
      <c r="P320" s="114" t="s">
        <v>47</v>
      </c>
    </row>
    <row r="321" spans="1:16" s="112" customFormat="1" ht="25.5" customHeight="1">
      <c r="A321" s="114">
        <v>28</v>
      </c>
      <c r="B321" s="115" t="s">
        <v>686</v>
      </c>
      <c r="C321" s="124"/>
      <c r="D321" s="127"/>
      <c r="E321" s="126"/>
      <c r="F321" s="119" t="s">
        <v>723</v>
      </c>
      <c r="G321" s="114">
        <v>0.4</v>
      </c>
      <c r="H321" s="120">
        <f>[1]апрель!$I321+[1]апрель!$J321+[1]апрель!$K321</f>
        <v>0</v>
      </c>
      <c r="I321" s="122"/>
      <c r="J321" s="114"/>
      <c r="K321" s="114">
        <v>33</v>
      </c>
      <c r="L321" s="114"/>
      <c r="M321" s="114"/>
      <c r="N321" s="114"/>
      <c r="O321" s="114">
        <v>33</v>
      </c>
      <c r="P321" s="114" t="s">
        <v>47</v>
      </c>
    </row>
    <row r="322" spans="1:16" s="112" customFormat="1" ht="25.5" customHeight="1">
      <c r="A322" s="114">
        <v>29</v>
      </c>
      <c r="B322" s="115" t="s">
        <v>686</v>
      </c>
      <c r="C322" s="124"/>
      <c r="D322" s="127"/>
      <c r="E322" s="126"/>
      <c r="F322" s="119" t="s">
        <v>724</v>
      </c>
      <c r="G322" s="114">
        <v>0.4</v>
      </c>
      <c r="H322" s="120">
        <f>[1]апрель!$I322+[1]апрель!$J322+[1]апрель!$K322</f>
        <v>0</v>
      </c>
      <c r="I322" s="122"/>
      <c r="J322" s="114"/>
      <c r="K322" s="114">
        <v>36</v>
      </c>
      <c r="L322" s="114"/>
      <c r="M322" s="114"/>
      <c r="N322" s="114"/>
      <c r="O322" s="114">
        <v>36</v>
      </c>
      <c r="P322" s="114" t="s">
        <v>47</v>
      </c>
    </row>
    <row r="323" spans="1:16" s="112" customFormat="1" ht="25.5" customHeight="1">
      <c r="A323" s="114">
        <v>30</v>
      </c>
      <c r="B323" s="115" t="s">
        <v>686</v>
      </c>
      <c r="C323" s="124"/>
      <c r="D323" s="127" t="s">
        <v>796</v>
      </c>
      <c r="E323" s="126" t="s">
        <v>680</v>
      </c>
      <c r="F323" s="119" t="s">
        <v>797</v>
      </c>
      <c r="G323" s="114">
        <v>0.4</v>
      </c>
      <c r="H323" s="120">
        <f>[1]апрель!$I323+[1]апрель!$J323+[1]апрель!$K323</f>
        <v>0</v>
      </c>
      <c r="I323" s="122"/>
      <c r="J323" s="114"/>
      <c r="K323" s="114">
        <v>2</v>
      </c>
      <c r="L323" s="114"/>
      <c r="M323" s="114"/>
      <c r="N323" s="114">
        <v>2</v>
      </c>
      <c r="O323" s="114"/>
      <c r="P323" s="114">
        <v>4</v>
      </c>
    </row>
    <row r="324" spans="1:16" s="112" customFormat="1" ht="25.5" customHeight="1">
      <c r="A324" s="114">
        <v>31</v>
      </c>
      <c r="B324" s="115" t="s">
        <v>686</v>
      </c>
      <c r="C324" s="124"/>
      <c r="D324" s="127"/>
      <c r="E324" s="126"/>
      <c r="F324" s="119" t="s">
        <v>798</v>
      </c>
      <c r="G324" s="114">
        <v>0.4</v>
      </c>
      <c r="H324" s="120">
        <f>[1]апрель!$I324+[1]апрель!$J324+[1]апрель!$K324</f>
        <v>0</v>
      </c>
      <c r="I324" s="122"/>
      <c r="J324" s="122"/>
      <c r="K324" s="114">
        <v>13</v>
      </c>
      <c r="L324" s="114"/>
      <c r="M324" s="114"/>
      <c r="N324" s="114"/>
      <c r="O324" s="114">
        <v>13</v>
      </c>
      <c r="P324" s="114" t="s">
        <v>47</v>
      </c>
    </row>
    <row r="325" spans="1:16" s="112" customFormat="1" ht="25.5" customHeight="1">
      <c r="A325" s="114">
        <v>32</v>
      </c>
      <c r="B325" s="115" t="s">
        <v>686</v>
      </c>
      <c r="C325" s="124"/>
      <c r="D325" s="127" t="s">
        <v>725</v>
      </c>
      <c r="E325" s="126" t="s">
        <v>680</v>
      </c>
      <c r="F325" s="119" t="s">
        <v>726</v>
      </c>
      <c r="G325" s="114">
        <v>0.4</v>
      </c>
      <c r="H325" s="120">
        <f>[1]апрель!$I325+[1]апрель!$J325+[1]апрель!$K325</f>
        <v>0</v>
      </c>
      <c r="I325" s="122"/>
      <c r="J325" s="122"/>
      <c r="K325" s="114">
        <v>4</v>
      </c>
      <c r="L325" s="114"/>
      <c r="M325" s="114"/>
      <c r="N325" s="114">
        <v>4</v>
      </c>
      <c r="O325" s="114"/>
      <c r="P325" s="114" t="s">
        <v>47</v>
      </c>
    </row>
    <row r="326" spans="1:16" s="112" customFormat="1" ht="25.5" customHeight="1">
      <c r="A326" s="114">
        <v>33</v>
      </c>
      <c r="B326" s="115" t="s">
        <v>686</v>
      </c>
      <c r="C326" s="123"/>
      <c r="D326" s="125"/>
      <c r="E326" s="131"/>
      <c r="F326" s="119" t="s">
        <v>727</v>
      </c>
      <c r="G326" s="114">
        <v>0.4</v>
      </c>
      <c r="H326" s="120">
        <f>[1]апрель!$I326+[1]апрель!$J326+[1]апрель!$K326</f>
        <v>0</v>
      </c>
      <c r="I326" s="114"/>
      <c r="J326" s="114"/>
      <c r="K326" s="114">
        <v>62</v>
      </c>
      <c r="L326" s="114"/>
      <c r="M326" s="114"/>
      <c r="N326" s="114"/>
      <c r="O326" s="114">
        <f>1+61</f>
        <v>62</v>
      </c>
      <c r="P326" s="114" t="s">
        <v>47</v>
      </c>
    </row>
    <row r="327" spans="1:16" s="112" customFormat="1" ht="25.5" customHeight="1">
      <c r="A327" s="114">
        <v>34</v>
      </c>
      <c r="B327" s="115" t="s">
        <v>686</v>
      </c>
      <c r="C327" s="124"/>
      <c r="D327" s="127"/>
      <c r="E327" s="126"/>
      <c r="F327" s="119" t="s">
        <v>728</v>
      </c>
      <c r="G327" s="114">
        <v>0.4</v>
      </c>
      <c r="H327" s="120">
        <f>[1]апрель!$I327+[1]апрель!$J327+[1]апрель!$K327</f>
        <v>0</v>
      </c>
      <c r="I327" s="122"/>
      <c r="J327" s="122"/>
      <c r="K327" s="114">
        <v>14</v>
      </c>
      <c r="L327" s="114"/>
      <c r="M327" s="114"/>
      <c r="N327" s="114">
        <v>2</v>
      </c>
      <c r="O327" s="114">
        <v>12</v>
      </c>
      <c r="P327" s="114" t="s">
        <v>47</v>
      </c>
    </row>
    <row r="328" spans="1:16" s="112" customFormat="1" ht="25.5" customHeight="1">
      <c r="A328" s="114">
        <v>35</v>
      </c>
      <c r="B328" s="115" t="s">
        <v>686</v>
      </c>
      <c r="C328" s="124"/>
      <c r="D328" s="127"/>
      <c r="E328" s="126"/>
      <c r="F328" s="119" t="s">
        <v>729</v>
      </c>
      <c r="G328" s="114">
        <v>0.4</v>
      </c>
      <c r="H328" s="120">
        <f>[1]апрель!$I328+[1]апрель!$J328+[1]апрель!$K328</f>
        <v>0</v>
      </c>
      <c r="I328" s="122"/>
      <c r="J328" s="122"/>
      <c r="K328" s="114">
        <v>1</v>
      </c>
      <c r="L328" s="114"/>
      <c r="M328" s="114"/>
      <c r="N328" s="114"/>
      <c r="O328" s="114">
        <v>1</v>
      </c>
      <c r="P328" s="114" t="s">
        <v>47</v>
      </c>
    </row>
    <row r="329" spans="1:16" s="112" customFormat="1" ht="25.5" customHeight="1">
      <c r="A329" s="114">
        <v>36</v>
      </c>
      <c r="B329" s="115" t="s">
        <v>686</v>
      </c>
      <c r="C329" s="124"/>
      <c r="D329" s="127" t="s">
        <v>496</v>
      </c>
      <c r="E329" s="126" t="s">
        <v>680</v>
      </c>
      <c r="F329" s="119" t="s">
        <v>730</v>
      </c>
      <c r="G329" s="114">
        <v>0.4</v>
      </c>
      <c r="H329" s="120">
        <f>[1]апрель!$I329+[1]апрель!$J329+[1]апрель!$K329</f>
        <v>0</v>
      </c>
      <c r="I329" s="122"/>
      <c r="J329" s="122"/>
      <c r="K329" s="114">
        <v>76</v>
      </c>
      <c r="L329" s="114"/>
      <c r="M329" s="114"/>
      <c r="N329" s="114"/>
      <c r="O329" s="114">
        <v>76</v>
      </c>
      <c r="P329" s="114" t="s">
        <v>47</v>
      </c>
    </row>
    <row r="330" spans="1:16" s="112" customFormat="1" ht="25.5" customHeight="1">
      <c r="A330" s="114">
        <v>37</v>
      </c>
      <c r="B330" s="115" t="s">
        <v>686</v>
      </c>
      <c r="C330" s="124"/>
      <c r="D330" s="127" t="s">
        <v>519</v>
      </c>
      <c r="E330" s="126" t="s">
        <v>680</v>
      </c>
      <c r="F330" s="119" t="s">
        <v>731</v>
      </c>
      <c r="G330" s="114">
        <v>0.4</v>
      </c>
      <c r="H330" s="120">
        <f>[1]апрель!$I330+[1]апрель!$J330+[1]апрель!$K330</f>
        <v>0</v>
      </c>
      <c r="I330" s="122"/>
      <c r="J330" s="122"/>
      <c r="K330" s="114">
        <v>2</v>
      </c>
      <c r="L330" s="114"/>
      <c r="M330" s="114"/>
      <c r="N330" s="114">
        <v>2</v>
      </c>
      <c r="O330" s="114"/>
      <c r="P330" s="114" t="s">
        <v>47</v>
      </c>
    </row>
    <row r="331" spans="1:16" s="112" customFormat="1" ht="25.5" customHeight="1">
      <c r="A331" s="114">
        <v>38</v>
      </c>
      <c r="B331" s="115" t="s">
        <v>686</v>
      </c>
      <c r="C331" s="124"/>
      <c r="D331" s="127"/>
      <c r="E331" s="126"/>
      <c r="F331" s="119" t="s">
        <v>732</v>
      </c>
      <c r="G331" s="114">
        <v>0.4</v>
      </c>
      <c r="H331" s="120">
        <f>[1]апрель!$I331+[1]апрель!$J331+[1]апрель!$K331</f>
        <v>0</v>
      </c>
      <c r="I331" s="122"/>
      <c r="J331" s="114">
        <v>2</v>
      </c>
      <c r="K331" s="114"/>
      <c r="L331" s="114"/>
      <c r="M331" s="114"/>
      <c r="N331" s="114">
        <v>2</v>
      </c>
      <c r="O331" s="114"/>
      <c r="P331" s="114" t="s">
        <v>47</v>
      </c>
    </row>
    <row r="332" spans="1:16" s="112" customFormat="1" ht="25.5" customHeight="1">
      <c r="A332" s="114">
        <v>39</v>
      </c>
      <c r="B332" s="115" t="s">
        <v>686</v>
      </c>
      <c r="C332" s="124"/>
      <c r="D332" s="127" t="s">
        <v>733</v>
      </c>
      <c r="E332" s="126" t="s">
        <v>680</v>
      </c>
      <c r="F332" s="119" t="s">
        <v>734</v>
      </c>
      <c r="G332" s="114">
        <v>0.4</v>
      </c>
      <c r="H332" s="120">
        <f>[1]апрель!$I332+[1]апрель!$J332+[1]апрель!$K332</f>
        <v>0</v>
      </c>
      <c r="I332" s="122"/>
      <c r="J332" s="122"/>
      <c r="K332" s="114">
        <v>4</v>
      </c>
      <c r="L332" s="114"/>
      <c r="M332" s="114"/>
      <c r="N332" s="114">
        <v>3</v>
      </c>
      <c r="O332" s="114">
        <v>1</v>
      </c>
      <c r="P332" s="114" t="s">
        <v>47</v>
      </c>
    </row>
    <row r="333" spans="1:16" s="112" customFormat="1" ht="25.5" customHeight="1">
      <c r="A333" s="114">
        <v>40</v>
      </c>
      <c r="B333" s="115" t="s">
        <v>686</v>
      </c>
      <c r="C333" s="124"/>
      <c r="D333" s="127" t="s">
        <v>717</v>
      </c>
      <c r="E333" s="126" t="s">
        <v>680</v>
      </c>
      <c r="F333" s="119" t="s">
        <v>735</v>
      </c>
      <c r="G333" s="114">
        <v>0.4</v>
      </c>
      <c r="H333" s="120">
        <f>[1]апрель!$I333+[1]апрель!$J333+[1]апрель!$K333</f>
        <v>0</v>
      </c>
      <c r="I333" s="122"/>
      <c r="J333" s="114">
        <v>2</v>
      </c>
      <c r="K333" s="114"/>
      <c r="L333" s="114"/>
      <c r="M333" s="114"/>
      <c r="N333" s="114">
        <v>2</v>
      </c>
      <c r="O333" s="114"/>
      <c r="P333" s="114" t="s">
        <v>47</v>
      </c>
    </row>
    <row r="334" spans="1:16" s="112" customFormat="1" ht="25.5" customHeight="1">
      <c r="A334" s="114">
        <v>41</v>
      </c>
      <c r="B334" s="115" t="s">
        <v>686</v>
      </c>
      <c r="C334" s="124"/>
      <c r="D334" s="127" t="s">
        <v>736</v>
      </c>
      <c r="E334" s="126" t="s">
        <v>680</v>
      </c>
      <c r="F334" s="119" t="s">
        <v>737</v>
      </c>
      <c r="G334" s="114">
        <v>0.4</v>
      </c>
      <c r="H334" s="120">
        <f>[1]апрель!$I334+[1]апрель!$J334+[1]апрель!$K334</f>
        <v>0</v>
      </c>
      <c r="I334" s="122"/>
      <c r="J334" s="122"/>
      <c r="K334" s="114">
        <v>35</v>
      </c>
      <c r="L334" s="114"/>
      <c r="M334" s="114"/>
      <c r="N334" s="114"/>
      <c r="O334" s="114">
        <f>2+33</f>
        <v>35</v>
      </c>
      <c r="P334" s="114" t="s">
        <v>47</v>
      </c>
    </row>
    <row r="335" spans="1:16" s="112" customFormat="1" ht="25.5" customHeight="1">
      <c r="A335" s="114">
        <v>42</v>
      </c>
      <c r="B335" s="115" t="s">
        <v>686</v>
      </c>
      <c r="C335" s="124"/>
      <c r="D335" s="127"/>
      <c r="E335" s="126"/>
      <c r="F335" s="119" t="s">
        <v>738</v>
      </c>
      <c r="G335" s="114">
        <v>0.4</v>
      </c>
      <c r="H335" s="120">
        <f>[1]апрель!$I335+[1]апрель!$J335+[1]апрель!$K335</f>
        <v>0</v>
      </c>
      <c r="I335" s="122"/>
      <c r="J335" s="122"/>
      <c r="K335" s="114">
        <v>30</v>
      </c>
      <c r="L335" s="114"/>
      <c r="M335" s="114"/>
      <c r="N335" s="114"/>
      <c r="O335" s="114">
        <v>30</v>
      </c>
      <c r="P335" s="114" t="s">
        <v>47</v>
      </c>
    </row>
    <row r="336" spans="1:16" s="112" customFormat="1" ht="25.5" customHeight="1">
      <c r="A336" s="114">
        <v>43</v>
      </c>
      <c r="B336" s="115" t="s">
        <v>686</v>
      </c>
      <c r="C336" s="124"/>
      <c r="D336" s="127" t="s">
        <v>717</v>
      </c>
      <c r="E336" s="126" t="s">
        <v>680</v>
      </c>
      <c r="F336" s="119" t="s">
        <v>799</v>
      </c>
      <c r="G336" s="114">
        <v>0.4</v>
      </c>
      <c r="H336" s="120">
        <f>[1]апрель!$I336+[1]апрель!$J336+[1]апрель!$K336</f>
        <v>0</v>
      </c>
      <c r="I336" s="122"/>
      <c r="J336" s="114">
        <v>3</v>
      </c>
      <c r="K336" s="114">
        <v>2</v>
      </c>
      <c r="L336" s="114"/>
      <c r="M336" s="114"/>
      <c r="N336" s="114">
        <v>5</v>
      </c>
      <c r="O336" s="114"/>
      <c r="P336" s="114" t="s">
        <v>47</v>
      </c>
    </row>
    <row r="337" spans="1:16" s="112" customFormat="1" ht="25.5" customHeight="1">
      <c r="A337" s="114">
        <v>44</v>
      </c>
      <c r="B337" s="115" t="s">
        <v>686</v>
      </c>
      <c r="C337" s="124"/>
      <c r="D337" s="127"/>
      <c r="E337" s="126"/>
      <c r="F337" s="119" t="s">
        <v>739</v>
      </c>
      <c r="G337" s="114">
        <v>0.4</v>
      </c>
      <c r="H337" s="120">
        <f>[1]апрель!$I337+[1]апрель!$J337+[1]апрель!$K337</f>
        <v>0</v>
      </c>
      <c r="I337" s="122"/>
      <c r="J337" s="122"/>
      <c r="K337" s="114">
        <v>6</v>
      </c>
      <c r="L337" s="114"/>
      <c r="M337" s="114"/>
      <c r="N337" s="114"/>
      <c r="O337" s="114">
        <v>6</v>
      </c>
      <c r="P337" s="114" t="s">
        <v>47</v>
      </c>
    </row>
    <row r="338" spans="1:16" s="112" customFormat="1" ht="25.5" customHeight="1">
      <c r="A338" s="114">
        <v>45</v>
      </c>
      <c r="B338" s="115" t="s">
        <v>686</v>
      </c>
      <c r="C338" s="124"/>
      <c r="D338" s="127"/>
      <c r="E338" s="126"/>
      <c r="F338" s="119" t="s">
        <v>740</v>
      </c>
      <c r="G338" s="114">
        <v>0.4</v>
      </c>
      <c r="H338" s="120">
        <f>[1]апрель!$I338+[1]апрель!$J338+[1]апрель!$K338</f>
        <v>0</v>
      </c>
      <c r="I338" s="122"/>
      <c r="J338" s="122"/>
      <c r="K338" s="114">
        <v>6</v>
      </c>
      <c r="L338" s="114"/>
      <c r="M338" s="114"/>
      <c r="N338" s="114"/>
      <c r="O338" s="114">
        <v>6</v>
      </c>
      <c r="P338" s="114" t="s">
        <v>47</v>
      </c>
    </row>
    <row r="339" spans="1:16" s="112" customFormat="1" ht="25.5" customHeight="1">
      <c r="A339" s="114">
        <v>46</v>
      </c>
      <c r="B339" s="115" t="s">
        <v>686</v>
      </c>
      <c r="C339" s="124"/>
      <c r="D339" s="127" t="s">
        <v>741</v>
      </c>
      <c r="E339" s="126" t="s">
        <v>680</v>
      </c>
      <c r="F339" s="119" t="s">
        <v>742</v>
      </c>
      <c r="G339" s="114">
        <v>0.4</v>
      </c>
      <c r="H339" s="120">
        <f>[1]апрель!$I339+[1]апрель!$J339+[1]апрель!$K339</f>
        <v>0</v>
      </c>
      <c r="I339" s="122"/>
      <c r="J339" s="122"/>
      <c r="K339" s="114">
        <v>114</v>
      </c>
      <c r="L339" s="114"/>
      <c r="M339" s="114"/>
      <c r="N339" s="114"/>
      <c r="O339" s="114">
        <v>114</v>
      </c>
      <c r="P339" s="114" t="s">
        <v>47</v>
      </c>
    </row>
    <row r="340" spans="1:16" s="112" customFormat="1" ht="25.5" customHeight="1">
      <c r="A340" s="114">
        <v>47</v>
      </c>
      <c r="B340" s="115" t="s">
        <v>686</v>
      </c>
      <c r="C340" s="124"/>
      <c r="D340" s="127" t="s">
        <v>743</v>
      </c>
      <c r="E340" s="126" t="s">
        <v>680</v>
      </c>
      <c r="F340" s="119" t="s">
        <v>744</v>
      </c>
      <c r="G340" s="114">
        <v>0.4</v>
      </c>
      <c r="H340" s="120">
        <f>[1]апрель!$I340+[1]апрель!$J340+[1]апрель!$K340</f>
        <v>0</v>
      </c>
      <c r="I340" s="122"/>
      <c r="J340" s="114">
        <v>2</v>
      </c>
      <c r="K340" s="114"/>
      <c r="L340" s="114"/>
      <c r="M340" s="114"/>
      <c r="N340" s="114">
        <v>2</v>
      </c>
      <c r="O340" s="114"/>
      <c r="P340" s="114">
        <v>1</v>
      </c>
    </row>
    <row r="341" spans="1:16" s="112" customFormat="1" ht="25.5" customHeight="1">
      <c r="A341" s="114">
        <v>48</v>
      </c>
      <c r="B341" s="115" t="s">
        <v>686</v>
      </c>
      <c r="C341" s="124"/>
      <c r="D341" s="127"/>
      <c r="E341" s="126"/>
      <c r="F341" s="119" t="s">
        <v>745</v>
      </c>
      <c r="G341" s="114">
        <v>0.4</v>
      </c>
      <c r="H341" s="120">
        <f>[1]апрель!$I341+[1]апрель!$J341+[1]апрель!$K341</f>
        <v>0</v>
      </c>
      <c r="I341" s="122"/>
      <c r="J341" s="122"/>
      <c r="K341" s="114">
        <v>3</v>
      </c>
      <c r="L341" s="114"/>
      <c r="M341" s="114"/>
      <c r="N341" s="114"/>
      <c r="O341" s="114">
        <v>3</v>
      </c>
      <c r="P341" s="114" t="s">
        <v>47</v>
      </c>
    </row>
    <row r="342" spans="1:16" s="112" customFormat="1" ht="25.5" customHeight="1">
      <c r="A342" s="114">
        <v>49</v>
      </c>
      <c r="B342" s="115" t="s">
        <v>686</v>
      </c>
      <c r="C342" s="124"/>
      <c r="D342" s="127"/>
      <c r="E342" s="126"/>
      <c r="F342" s="119" t="s">
        <v>746</v>
      </c>
      <c r="G342" s="114">
        <v>0.4</v>
      </c>
      <c r="H342" s="120">
        <f>[1]апрель!$I342+[1]апрель!$J342+[1]апрель!$K342</f>
        <v>0</v>
      </c>
      <c r="I342" s="122"/>
      <c r="J342" s="122"/>
      <c r="K342" s="114">
        <v>3</v>
      </c>
      <c r="L342" s="114"/>
      <c r="M342" s="114"/>
      <c r="N342" s="114"/>
      <c r="O342" s="114">
        <v>3</v>
      </c>
      <c r="P342" s="114" t="s">
        <v>47</v>
      </c>
    </row>
    <row r="343" spans="1:16" s="112" customFormat="1" ht="25.5" customHeight="1">
      <c r="A343" s="114">
        <v>50</v>
      </c>
      <c r="B343" s="115" t="s">
        <v>686</v>
      </c>
      <c r="C343" s="124"/>
      <c r="D343" s="127" t="s">
        <v>747</v>
      </c>
      <c r="E343" s="126" t="s">
        <v>676</v>
      </c>
      <c r="F343" s="119" t="s">
        <v>748</v>
      </c>
      <c r="G343" s="114">
        <v>0.4</v>
      </c>
      <c r="H343" s="120">
        <f>[1]апрель!$I343+[1]апрель!$J343+[1]апрель!$K343</f>
        <v>0</v>
      </c>
      <c r="I343" s="114"/>
      <c r="J343" s="114"/>
      <c r="K343" s="114">
        <v>4</v>
      </c>
      <c r="L343" s="114"/>
      <c r="M343" s="114"/>
      <c r="N343" s="114">
        <v>2</v>
      </c>
      <c r="O343" s="114">
        <v>2</v>
      </c>
      <c r="P343" s="114">
        <v>3</v>
      </c>
    </row>
    <row r="344" spans="1:16" s="112" customFormat="1" ht="25.5" customHeight="1">
      <c r="A344" s="114">
        <v>51</v>
      </c>
      <c r="B344" s="115" t="s">
        <v>686</v>
      </c>
      <c r="C344" s="115"/>
      <c r="D344" s="127" t="s">
        <v>736</v>
      </c>
      <c r="E344" s="126" t="s">
        <v>680</v>
      </c>
      <c r="F344" s="119" t="s">
        <v>749</v>
      </c>
      <c r="G344" s="114">
        <v>0.4</v>
      </c>
      <c r="H344" s="120">
        <f>[1]апрель!$I344+[1]апрель!$J344+[1]апрель!$K344</f>
        <v>0</v>
      </c>
      <c r="I344" s="114"/>
      <c r="J344" s="114">
        <v>2</v>
      </c>
      <c r="K344" s="114">
        <v>2</v>
      </c>
      <c r="L344" s="114"/>
      <c r="M344" s="114"/>
      <c r="N344" s="114">
        <v>2</v>
      </c>
      <c r="O344" s="114">
        <v>2</v>
      </c>
      <c r="P344" s="114">
        <v>1</v>
      </c>
    </row>
    <row r="345" spans="1:16" s="112" customFormat="1" ht="25.5" customHeight="1">
      <c r="A345" s="114">
        <v>52</v>
      </c>
      <c r="B345" s="115" t="s">
        <v>686</v>
      </c>
      <c r="C345" s="115"/>
      <c r="D345" s="127" t="s">
        <v>750</v>
      </c>
      <c r="E345" s="126" t="s">
        <v>680</v>
      </c>
      <c r="F345" s="119" t="s">
        <v>751</v>
      </c>
      <c r="G345" s="114">
        <v>0.4</v>
      </c>
      <c r="H345" s="120">
        <f>[1]апрель!$I345+[1]апрель!$J345+[1]апрель!$K345</f>
        <v>0</v>
      </c>
      <c r="I345" s="114"/>
      <c r="J345" s="114"/>
      <c r="K345" s="114">
        <v>23</v>
      </c>
      <c r="L345" s="114"/>
      <c r="M345" s="114"/>
      <c r="N345" s="114"/>
      <c r="O345" s="114">
        <v>23</v>
      </c>
      <c r="P345" s="114" t="s">
        <v>47</v>
      </c>
    </row>
    <row r="346" spans="1:16" s="112" customFormat="1" ht="25.5" customHeight="1">
      <c r="A346" s="114">
        <v>53</v>
      </c>
      <c r="B346" s="115" t="s">
        <v>686</v>
      </c>
      <c r="C346" s="115"/>
      <c r="D346" s="127" t="s">
        <v>752</v>
      </c>
      <c r="E346" s="126" t="s">
        <v>680</v>
      </c>
      <c r="F346" s="119" t="s">
        <v>753</v>
      </c>
      <c r="G346" s="114">
        <v>0.4</v>
      </c>
      <c r="H346" s="120">
        <f>[1]апрель!$I346+[1]апрель!$J346+[1]апрель!$K346</f>
        <v>0</v>
      </c>
      <c r="I346" s="114"/>
      <c r="J346" s="114"/>
      <c r="K346" s="114">
        <v>56</v>
      </c>
      <c r="L346" s="114"/>
      <c r="M346" s="114"/>
      <c r="N346" s="114"/>
      <c r="O346" s="114">
        <v>56</v>
      </c>
      <c r="P346" s="114" t="s">
        <v>47</v>
      </c>
    </row>
    <row r="347" spans="1:16" s="112" customFormat="1" ht="25.5" customHeight="1">
      <c r="A347" s="114">
        <v>54</v>
      </c>
      <c r="B347" s="115" t="s">
        <v>686</v>
      </c>
      <c r="C347" s="115"/>
      <c r="D347" s="127" t="s">
        <v>754</v>
      </c>
      <c r="E347" s="126" t="s">
        <v>680</v>
      </c>
      <c r="F347" s="119" t="s">
        <v>755</v>
      </c>
      <c r="G347" s="114">
        <v>0.4</v>
      </c>
      <c r="H347" s="120">
        <f>[1]апрель!$I347+[1]апрель!$J347+[1]апрель!$K347</f>
        <v>0</v>
      </c>
      <c r="I347" s="114"/>
      <c r="J347" s="114"/>
      <c r="K347" s="114">
        <v>108</v>
      </c>
      <c r="L347" s="114"/>
      <c r="M347" s="114"/>
      <c r="N347" s="114"/>
      <c r="O347" s="114">
        <v>108</v>
      </c>
      <c r="P347" s="114" t="s">
        <v>47</v>
      </c>
    </row>
    <row r="348" spans="1:16" s="112" customFormat="1" ht="25.5" customHeight="1">
      <c r="A348" s="114">
        <v>55</v>
      </c>
      <c r="B348" s="115" t="s">
        <v>686</v>
      </c>
      <c r="C348" s="115"/>
      <c r="D348" s="132"/>
      <c r="E348" s="126"/>
      <c r="F348" s="119" t="s">
        <v>756</v>
      </c>
      <c r="G348" s="114">
        <v>0.4</v>
      </c>
      <c r="H348" s="120">
        <f>[1]апрель!$I348+[1]апрель!$J348+[1]апрель!$K348</f>
        <v>0</v>
      </c>
      <c r="I348" s="114"/>
      <c r="J348" s="114"/>
      <c r="K348" s="114">
        <v>59</v>
      </c>
      <c r="L348" s="114"/>
      <c r="M348" s="114"/>
      <c r="N348" s="114"/>
      <c r="O348" s="114">
        <v>59</v>
      </c>
      <c r="P348" s="114" t="s">
        <v>47</v>
      </c>
    </row>
    <row r="349" spans="1:16" s="112" customFormat="1" ht="25.5" customHeight="1">
      <c r="A349" s="114">
        <v>56</v>
      </c>
      <c r="B349" s="115" t="s">
        <v>686</v>
      </c>
      <c r="C349" s="115"/>
      <c r="D349" s="132"/>
      <c r="E349" s="126"/>
      <c r="F349" s="119" t="s">
        <v>757</v>
      </c>
      <c r="G349" s="114">
        <v>0.4</v>
      </c>
      <c r="H349" s="120">
        <f>[1]апрель!$I349+[1]апрель!$J349+[1]апрель!$K349</f>
        <v>0</v>
      </c>
      <c r="I349" s="114"/>
      <c r="J349" s="114"/>
      <c r="K349" s="114">
        <v>2</v>
      </c>
      <c r="L349" s="114"/>
      <c r="M349" s="114"/>
      <c r="N349" s="114"/>
      <c r="O349" s="114">
        <v>2</v>
      </c>
      <c r="P349" s="114" t="s">
        <v>47</v>
      </c>
    </row>
    <row r="350" spans="1:16" s="112" customFormat="1" ht="25.5" customHeight="1">
      <c r="A350" s="114">
        <v>57</v>
      </c>
      <c r="B350" s="115" t="s">
        <v>686</v>
      </c>
      <c r="C350" s="115"/>
      <c r="D350" s="127" t="s">
        <v>758</v>
      </c>
      <c r="E350" s="126" t="s">
        <v>676</v>
      </c>
      <c r="F350" s="119" t="s">
        <v>759</v>
      </c>
      <c r="G350" s="114">
        <v>0.4</v>
      </c>
      <c r="H350" s="120">
        <f>[1]апрель!$I350+[1]апрель!$J350+[1]апрель!$K350</f>
        <v>0</v>
      </c>
      <c r="I350" s="114"/>
      <c r="J350" s="114"/>
      <c r="K350" s="114">
        <v>47</v>
      </c>
      <c r="L350" s="114"/>
      <c r="M350" s="114"/>
      <c r="N350" s="114">
        <v>1</v>
      </c>
      <c r="O350" s="114">
        <v>46</v>
      </c>
      <c r="P350" s="114" t="s">
        <v>47</v>
      </c>
    </row>
    <row r="351" spans="1:16" s="112" customFormat="1" ht="25.5" customHeight="1">
      <c r="A351" s="114">
        <v>58</v>
      </c>
      <c r="B351" s="115" t="s">
        <v>686</v>
      </c>
      <c r="C351" s="115"/>
      <c r="D351" s="127" t="s">
        <v>760</v>
      </c>
      <c r="E351" s="126" t="s">
        <v>680</v>
      </c>
      <c r="F351" s="119" t="s">
        <v>761</v>
      </c>
      <c r="G351" s="114">
        <v>0.4</v>
      </c>
      <c r="H351" s="120">
        <f>[1]апрель!$I351+[1]апрель!$J351+[1]апрель!$K351</f>
        <v>0</v>
      </c>
      <c r="I351" s="114"/>
      <c r="J351" s="114"/>
      <c r="K351" s="114">
        <v>1</v>
      </c>
      <c r="L351" s="114"/>
      <c r="M351" s="114"/>
      <c r="N351" s="114">
        <v>1</v>
      </c>
      <c r="O351" s="114"/>
      <c r="P351" s="114" t="s">
        <v>47</v>
      </c>
    </row>
    <row r="352" spans="1:16" s="112" customFormat="1" ht="25.5" customHeight="1">
      <c r="A352" s="114">
        <v>59</v>
      </c>
      <c r="B352" s="115" t="s">
        <v>686</v>
      </c>
      <c r="C352" s="115"/>
      <c r="D352" s="127" t="s">
        <v>762</v>
      </c>
      <c r="E352" s="126" t="s">
        <v>680</v>
      </c>
      <c r="F352" s="119" t="s">
        <v>763</v>
      </c>
      <c r="G352" s="114">
        <v>0.4</v>
      </c>
      <c r="H352" s="120">
        <f>[1]апрель!$I352+[1]апрель!$J352+[1]апрель!$K352</f>
        <v>0</v>
      </c>
      <c r="I352" s="114"/>
      <c r="J352" s="114"/>
      <c r="K352" s="114">
        <v>91</v>
      </c>
      <c r="L352" s="114"/>
      <c r="M352" s="114"/>
      <c r="N352" s="114"/>
      <c r="O352" s="114">
        <v>91</v>
      </c>
      <c r="P352" s="114" t="s">
        <v>47</v>
      </c>
    </row>
    <row r="353" spans="1:16" s="112" customFormat="1" ht="25.5" customHeight="1">
      <c r="A353" s="114">
        <v>60</v>
      </c>
      <c r="B353" s="115" t="s">
        <v>686</v>
      </c>
      <c r="C353" s="115"/>
      <c r="D353" s="127" t="s">
        <v>764</v>
      </c>
      <c r="E353" s="126" t="s">
        <v>680</v>
      </c>
      <c r="F353" s="119" t="s">
        <v>765</v>
      </c>
      <c r="G353" s="114">
        <v>0.4</v>
      </c>
      <c r="H353" s="120">
        <f>[1]апрель!$I353+[1]апрель!$J353+[1]апрель!$K353</f>
        <v>0</v>
      </c>
      <c r="I353" s="114"/>
      <c r="J353" s="114"/>
      <c r="K353" s="114">
        <v>1</v>
      </c>
      <c r="L353" s="114"/>
      <c r="M353" s="114"/>
      <c r="N353" s="114">
        <v>1</v>
      </c>
      <c r="O353" s="114"/>
      <c r="P353" s="114" t="s">
        <v>47</v>
      </c>
    </row>
    <row r="354" spans="1:16" s="112" customFormat="1" ht="25.5" customHeight="1">
      <c r="A354" s="114">
        <v>61</v>
      </c>
      <c r="B354" s="115" t="s">
        <v>686</v>
      </c>
      <c r="C354" s="115"/>
      <c r="D354" s="127" t="s">
        <v>630</v>
      </c>
      <c r="E354" s="126" t="s">
        <v>676</v>
      </c>
      <c r="F354" s="119" t="s">
        <v>766</v>
      </c>
      <c r="G354" s="114">
        <v>0.4</v>
      </c>
      <c r="H354" s="120">
        <f>[1]апрель!$I354+[1]апрель!$J354+[1]апрель!$K354</f>
        <v>0</v>
      </c>
      <c r="I354" s="114"/>
      <c r="J354" s="114"/>
      <c r="K354" s="114">
        <v>64</v>
      </c>
      <c r="L354" s="114"/>
      <c r="M354" s="114"/>
      <c r="N354" s="114"/>
      <c r="O354" s="114">
        <v>64</v>
      </c>
      <c r="P354" s="114" t="s">
        <v>47</v>
      </c>
    </row>
    <row r="355" spans="1:16" s="112" customFormat="1" ht="25.5" customHeight="1">
      <c r="A355" s="114">
        <v>62</v>
      </c>
      <c r="B355" s="115" t="s">
        <v>686</v>
      </c>
      <c r="C355" s="123"/>
      <c r="D355" s="127" t="s">
        <v>515</v>
      </c>
      <c r="E355" s="126" t="s">
        <v>680</v>
      </c>
      <c r="F355" s="119" t="s">
        <v>767</v>
      </c>
      <c r="G355" s="114">
        <v>0.4</v>
      </c>
      <c r="H355" s="120">
        <f>[1]апрель!$I355+[1]апрель!$J355+[1]апрель!$K355</f>
        <v>0</v>
      </c>
      <c r="I355" s="122"/>
      <c r="J355" s="122"/>
      <c r="K355" s="114">
        <v>26</v>
      </c>
      <c r="L355" s="114"/>
      <c r="M355" s="114"/>
      <c r="N355" s="114"/>
      <c r="O355" s="114">
        <v>26</v>
      </c>
      <c r="P355" s="114" t="s">
        <v>47</v>
      </c>
    </row>
    <row r="356" spans="1:16" s="112" customFormat="1" ht="25.5" customHeight="1">
      <c r="A356" s="114">
        <v>63</v>
      </c>
      <c r="B356" s="115" t="s">
        <v>686</v>
      </c>
      <c r="C356" s="115"/>
      <c r="D356" s="127" t="s">
        <v>768</v>
      </c>
      <c r="E356" s="126" t="s">
        <v>680</v>
      </c>
      <c r="F356" s="119" t="s">
        <v>769</v>
      </c>
      <c r="G356" s="114">
        <v>0.4</v>
      </c>
      <c r="H356" s="120">
        <f>[1]апрель!$I356+[1]апрель!$J356+[1]апрель!$K356</f>
        <v>0</v>
      </c>
      <c r="I356" s="114"/>
      <c r="J356" s="114"/>
      <c r="K356" s="114">
        <v>4</v>
      </c>
      <c r="L356" s="114"/>
      <c r="M356" s="114"/>
      <c r="N356" s="114">
        <v>2</v>
      </c>
      <c r="O356" s="114">
        <v>2</v>
      </c>
      <c r="P356" s="114" t="s">
        <v>47</v>
      </c>
    </row>
    <row r="357" spans="1:16" s="112" customFormat="1" ht="25.5" customHeight="1">
      <c r="A357" s="114">
        <v>64</v>
      </c>
      <c r="B357" s="115" t="s">
        <v>686</v>
      </c>
      <c r="C357" s="115"/>
      <c r="D357" s="127" t="s">
        <v>770</v>
      </c>
      <c r="E357" s="126" t="s">
        <v>680</v>
      </c>
      <c r="F357" s="119" t="s">
        <v>771</v>
      </c>
      <c r="G357" s="114">
        <v>0.4</v>
      </c>
      <c r="H357" s="120">
        <f>[1]апрель!$I357+[1]апрель!$J357+[1]апрель!$K357</f>
        <v>0</v>
      </c>
      <c r="I357" s="114"/>
      <c r="J357" s="114"/>
      <c r="K357" s="114">
        <v>1</v>
      </c>
      <c r="L357" s="114"/>
      <c r="M357" s="114"/>
      <c r="N357" s="114">
        <v>1</v>
      </c>
      <c r="O357" s="114"/>
      <c r="P357" s="114" t="s">
        <v>47</v>
      </c>
    </row>
    <row r="358" spans="1:16" s="112" customFormat="1" ht="25.5" customHeight="1">
      <c r="A358" s="114">
        <v>65</v>
      </c>
      <c r="B358" s="115" t="s">
        <v>686</v>
      </c>
      <c r="C358" s="115"/>
      <c r="D358" s="127" t="s">
        <v>772</v>
      </c>
      <c r="E358" s="126" t="s">
        <v>680</v>
      </c>
      <c r="F358" s="119" t="s">
        <v>773</v>
      </c>
      <c r="G358" s="114">
        <v>0.4</v>
      </c>
      <c r="H358" s="120">
        <f>[1]апрель!$I358+[1]апрель!$J358+[1]апрель!$K358</f>
        <v>0</v>
      </c>
      <c r="I358" s="114"/>
      <c r="J358" s="114"/>
      <c r="K358" s="114">
        <v>2</v>
      </c>
      <c r="L358" s="114"/>
      <c r="M358" s="114"/>
      <c r="N358" s="114">
        <v>2</v>
      </c>
      <c r="O358" s="114"/>
      <c r="P358" s="114" t="s">
        <v>47</v>
      </c>
    </row>
    <row r="359" spans="1:16" s="112" customFormat="1" ht="25.5" customHeight="1">
      <c r="A359" s="114">
        <v>66</v>
      </c>
      <c r="B359" s="115" t="s">
        <v>686</v>
      </c>
      <c r="C359" s="115"/>
      <c r="D359" s="127" t="s">
        <v>774</v>
      </c>
      <c r="E359" s="126" t="s">
        <v>680</v>
      </c>
      <c r="F359" s="119" t="s">
        <v>775</v>
      </c>
      <c r="G359" s="114">
        <v>0.4</v>
      </c>
      <c r="H359" s="120">
        <f>[1]апрель!$I359+[1]апрель!$J359+[1]апрель!$K359</f>
        <v>0</v>
      </c>
      <c r="I359" s="114"/>
      <c r="J359" s="114"/>
      <c r="K359" s="114">
        <v>2</v>
      </c>
      <c r="L359" s="114"/>
      <c r="M359" s="114"/>
      <c r="N359" s="114">
        <v>2</v>
      </c>
      <c r="O359" s="114"/>
      <c r="P359" s="114" t="s">
        <v>47</v>
      </c>
    </row>
    <row r="360" spans="1:16" s="112" customFormat="1" ht="25.5" customHeight="1">
      <c r="A360" s="114">
        <v>67</v>
      </c>
      <c r="B360" s="115" t="s">
        <v>686</v>
      </c>
      <c r="C360" s="115"/>
      <c r="D360" s="127" t="s">
        <v>719</v>
      </c>
      <c r="E360" s="126" t="s">
        <v>680</v>
      </c>
      <c r="F360" s="119" t="s">
        <v>776</v>
      </c>
      <c r="G360" s="114">
        <v>0.4</v>
      </c>
      <c r="H360" s="120">
        <f>[1]апрель!$I360+[1]апрель!$J360+[1]апрель!$K360</f>
        <v>0</v>
      </c>
      <c r="I360" s="114"/>
      <c r="J360" s="114"/>
      <c r="K360" s="114">
        <v>78</v>
      </c>
      <c r="L360" s="114"/>
      <c r="M360" s="114"/>
      <c r="N360" s="114">
        <v>2</v>
      </c>
      <c r="O360" s="114">
        <v>76</v>
      </c>
      <c r="P360" s="114" t="s">
        <v>47</v>
      </c>
    </row>
    <row r="361" spans="1:16" s="112" customFormat="1" ht="25.5" customHeight="1">
      <c r="A361" s="114">
        <v>68</v>
      </c>
      <c r="B361" s="115" t="s">
        <v>686</v>
      </c>
      <c r="C361" s="115"/>
      <c r="D361" s="127" t="s">
        <v>777</v>
      </c>
      <c r="E361" s="126" t="s">
        <v>680</v>
      </c>
      <c r="F361" s="119" t="s">
        <v>778</v>
      </c>
      <c r="G361" s="114">
        <v>0.4</v>
      </c>
      <c r="H361" s="120">
        <f>[1]апрель!$I361+[1]апрель!$J361+[1]апрель!$K361</f>
        <v>0</v>
      </c>
      <c r="I361" s="114"/>
      <c r="J361" s="114"/>
      <c r="K361" s="114">
        <v>6</v>
      </c>
      <c r="L361" s="114"/>
      <c r="M361" s="114"/>
      <c r="N361" s="114"/>
      <c r="O361" s="114">
        <v>6</v>
      </c>
      <c r="P361" s="114" t="s">
        <v>47</v>
      </c>
    </row>
    <row r="362" spans="1:16" s="112" customFormat="1" ht="25.5" customHeight="1">
      <c r="A362" s="114">
        <v>69</v>
      </c>
      <c r="B362" s="115" t="s">
        <v>686</v>
      </c>
      <c r="C362" s="115"/>
      <c r="D362" s="127" t="s">
        <v>779</v>
      </c>
      <c r="E362" s="126" t="s">
        <v>680</v>
      </c>
      <c r="F362" s="119" t="s">
        <v>780</v>
      </c>
      <c r="G362" s="114">
        <v>0.4</v>
      </c>
      <c r="H362" s="120">
        <f>[1]апрель!$I362+[1]апрель!$J362+[1]апрель!$K362</f>
        <v>0</v>
      </c>
      <c r="I362" s="114"/>
      <c r="J362" s="114"/>
      <c r="K362" s="114">
        <v>29</v>
      </c>
      <c r="L362" s="114"/>
      <c r="M362" s="114"/>
      <c r="N362" s="114"/>
      <c r="O362" s="114">
        <v>29</v>
      </c>
      <c r="P362" s="114" t="s">
        <v>47</v>
      </c>
    </row>
    <row r="363" spans="1:16" s="112" customFormat="1" ht="25.5" customHeight="1">
      <c r="A363" s="114">
        <v>70</v>
      </c>
      <c r="B363" s="115" t="s">
        <v>686</v>
      </c>
      <c r="C363" s="115"/>
      <c r="D363" s="127" t="s">
        <v>781</v>
      </c>
      <c r="E363" s="126" t="s">
        <v>680</v>
      </c>
      <c r="F363" s="119" t="s">
        <v>782</v>
      </c>
      <c r="G363" s="114">
        <v>0.4</v>
      </c>
      <c r="H363" s="120">
        <f>[1]апрель!$I363+[1]апрель!$J363+[1]апрель!$K363</f>
        <v>0</v>
      </c>
      <c r="I363" s="114"/>
      <c r="J363" s="114"/>
      <c r="K363" s="114">
        <v>1</v>
      </c>
      <c r="L363" s="114"/>
      <c r="M363" s="114"/>
      <c r="N363" s="114">
        <v>1</v>
      </c>
      <c r="O363" s="114"/>
      <c r="P363" s="114" t="s">
        <v>47</v>
      </c>
    </row>
    <row r="364" spans="1:16" s="112" customFormat="1" ht="25.5" customHeight="1">
      <c r="A364" s="114">
        <v>71</v>
      </c>
      <c r="B364" s="115" t="s">
        <v>686</v>
      </c>
      <c r="C364" s="115"/>
      <c r="D364" s="127" t="s">
        <v>783</v>
      </c>
      <c r="E364" s="126" t="s">
        <v>680</v>
      </c>
      <c r="F364" s="119" t="s">
        <v>784</v>
      </c>
      <c r="G364" s="114">
        <v>0.4</v>
      </c>
      <c r="H364" s="120">
        <f>[1]апрель!$I364+[1]апрель!$J364+[1]апрель!$K364</f>
        <v>0</v>
      </c>
      <c r="I364" s="114"/>
      <c r="J364" s="114"/>
      <c r="K364" s="114">
        <v>6</v>
      </c>
      <c r="L364" s="114"/>
      <c r="M364" s="114"/>
      <c r="N364" s="114"/>
      <c r="O364" s="114">
        <v>6</v>
      </c>
      <c r="P364" s="114" t="s">
        <v>47</v>
      </c>
    </row>
    <row r="365" spans="1:16" s="112" customFormat="1" ht="25.5" customHeight="1">
      <c r="A365" s="114">
        <v>72</v>
      </c>
      <c r="B365" s="115" t="s">
        <v>686</v>
      </c>
      <c r="C365" s="115"/>
      <c r="D365" s="127" t="s">
        <v>713</v>
      </c>
      <c r="E365" s="126" t="s">
        <v>680</v>
      </c>
      <c r="F365" s="119" t="s">
        <v>785</v>
      </c>
      <c r="G365" s="114">
        <v>0.4</v>
      </c>
      <c r="H365" s="120">
        <f>[1]апрель!$I365+[1]апрель!$J365+[1]апрель!$K365</f>
        <v>0</v>
      </c>
      <c r="I365" s="114"/>
      <c r="J365" s="114"/>
      <c r="K365" s="114">
        <v>134</v>
      </c>
      <c r="L365" s="114"/>
      <c r="M365" s="114"/>
      <c r="N365" s="114">
        <v>1</v>
      </c>
      <c r="O365" s="114">
        <v>133</v>
      </c>
      <c r="P365" s="114" t="s">
        <v>47</v>
      </c>
    </row>
    <row r="366" spans="1:16" s="112" customFormat="1" ht="25.5" customHeight="1">
      <c r="A366" s="114">
        <v>73</v>
      </c>
      <c r="B366" s="115" t="s">
        <v>686</v>
      </c>
      <c r="C366" s="115"/>
      <c r="D366" s="127" t="s">
        <v>786</v>
      </c>
      <c r="E366" s="126" t="s">
        <v>680</v>
      </c>
      <c r="F366" s="119" t="s">
        <v>787</v>
      </c>
      <c r="G366" s="114">
        <v>0.4</v>
      </c>
      <c r="H366" s="120">
        <f>[1]апрель!$I366+[1]апрель!$J366+[1]апрель!$K366</f>
        <v>0</v>
      </c>
      <c r="I366" s="114"/>
      <c r="J366" s="114"/>
      <c r="K366" s="114">
        <v>23</v>
      </c>
      <c r="L366" s="114"/>
      <c r="M366" s="114"/>
      <c r="N366" s="114">
        <v>1</v>
      </c>
      <c r="O366" s="114">
        <v>22</v>
      </c>
      <c r="P366" s="114" t="s">
        <v>47</v>
      </c>
    </row>
    <row r="367" spans="1:16" s="112" customFormat="1" ht="25.5" customHeight="1">
      <c r="A367" s="114">
        <v>74</v>
      </c>
      <c r="B367" s="115" t="s">
        <v>686</v>
      </c>
      <c r="C367" s="115"/>
      <c r="D367" s="127" t="s">
        <v>788</v>
      </c>
      <c r="E367" s="126" t="s">
        <v>680</v>
      </c>
      <c r="F367" s="119" t="s">
        <v>789</v>
      </c>
      <c r="G367" s="114">
        <v>0.4</v>
      </c>
      <c r="H367" s="120">
        <f>[1]апрель!$I367+[1]апрель!$J367+[1]апрель!$K367</f>
        <v>0</v>
      </c>
      <c r="I367" s="114"/>
      <c r="J367" s="114"/>
      <c r="K367" s="114">
        <v>154</v>
      </c>
      <c r="L367" s="114"/>
      <c r="M367" s="114"/>
      <c r="N367" s="114">
        <v>1</v>
      </c>
      <c r="O367" s="114">
        <v>153</v>
      </c>
      <c r="P367" s="114" t="s">
        <v>47</v>
      </c>
    </row>
    <row r="368" spans="1:16" s="112" customFormat="1" ht="25.5" customHeight="1">
      <c r="A368" s="114">
        <v>75</v>
      </c>
      <c r="B368" s="115" t="s">
        <v>686</v>
      </c>
      <c r="C368" s="115"/>
      <c r="D368" s="127" t="s">
        <v>790</v>
      </c>
      <c r="E368" s="126" t="s">
        <v>680</v>
      </c>
      <c r="F368" s="119" t="s">
        <v>791</v>
      </c>
      <c r="G368" s="114">
        <v>0.4</v>
      </c>
      <c r="H368" s="120">
        <f>[1]апрель!$I368+[1]апрель!$J368+[1]апрель!$K368</f>
        <v>0</v>
      </c>
      <c r="I368" s="114"/>
      <c r="J368" s="114"/>
      <c r="K368" s="114">
        <v>17</v>
      </c>
      <c r="L368" s="114"/>
      <c r="M368" s="114"/>
      <c r="N368" s="114"/>
      <c r="O368" s="114">
        <v>17</v>
      </c>
      <c r="P368" s="114" t="s">
        <v>47</v>
      </c>
    </row>
    <row r="369" spans="1:16" s="112" customFormat="1" ht="25.5" customHeight="1">
      <c r="A369" s="114">
        <v>76</v>
      </c>
      <c r="B369" s="115" t="s">
        <v>686</v>
      </c>
      <c r="C369" s="115"/>
      <c r="D369" s="127" t="s">
        <v>792</v>
      </c>
      <c r="E369" s="126" t="s">
        <v>680</v>
      </c>
      <c r="F369" s="119" t="s">
        <v>793</v>
      </c>
      <c r="G369" s="114">
        <v>0.4</v>
      </c>
      <c r="H369" s="120">
        <f>[1]апрель!$I369+[1]апрель!$J369+[1]апрель!$K369</f>
        <v>0</v>
      </c>
      <c r="I369" s="114"/>
      <c r="J369" s="114"/>
      <c r="K369" s="114">
        <v>1</v>
      </c>
      <c r="L369" s="114"/>
      <c r="M369" s="114"/>
      <c r="N369" s="114">
        <v>1</v>
      </c>
      <c r="O369" s="114"/>
      <c r="P369" s="114" t="s">
        <v>47</v>
      </c>
    </row>
    <row r="370" spans="1:16" s="137" customFormat="1" ht="25.5" customHeight="1">
      <c r="A370" s="122"/>
      <c r="B370" s="133" t="s">
        <v>794</v>
      </c>
      <c r="C370" s="133"/>
      <c r="D370" s="134"/>
      <c r="E370" s="135"/>
      <c r="F370" s="136"/>
      <c r="G370" s="122"/>
      <c r="H370" s="122">
        <f>SUM(H294:H369)</f>
        <v>0</v>
      </c>
      <c r="I370" s="122"/>
      <c r="J370" s="122">
        <f>SUM(J294:J369)</f>
        <v>21</v>
      </c>
      <c r="K370" s="122">
        <f>SUM(K294:K369)</f>
        <v>1776</v>
      </c>
      <c r="L370" s="122"/>
      <c r="M370" s="122"/>
      <c r="N370" s="122">
        <f>SUM(N294:N369)</f>
        <v>98</v>
      </c>
      <c r="O370" s="122">
        <f>SUM(O294:O369)</f>
        <v>1699</v>
      </c>
      <c r="P370" s="122">
        <f>SUM(P294:P369)</f>
        <v>12</v>
      </c>
    </row>
    <row r="371" spans="1:16" s="112" customFormat="1" ht="25.5" customHeight="1">
      <c r="A371" s="138"/>
      <c r="B371" s="139"/>
      <c r="C371" s="139"/>
      <c r="D371" s="140"/>
      <c r="E371" s="141"/>
      <c r="F371" s="142"/>
      <c r="G371" s="138"/>
      <c r="H371" s="143"/>
      <c r="I371" s="144"/>
      <c r="J371" s="144"/>
      <c r="K371" s="144"/>
      <c r="L371" s="144"/>
      <c r="M371" s="138"/>
      <c r="N371" s="142"/>
      <c r="O371" s="142"/>
      <c r="P371" s="138"/>
    </row>
    <row r="372" spans="1:16" s="112" customFormat="1" ht="25.5" customHeight="1">
      <c r="A372" s="145"/>
      <c r="B372" s="145" t="s">
        <v>149</v>
      </c>
      <c r="C372" s="145"/>
      <c r="D372" s="145"/>
      <c r="E372" s="145"/>
      <c r="F372" s="145"/>
      <c r="G372" s="145"/>
      <c r="H372" s="145" t="s">
        <v>150</v>
      </c>
      <c r="I372" s="145"/>
      <c r="J372" s="145"/>
      <c r="K372" s="145"/>
      <c r="L372" s="145"/>
      <c r="M372" s="145"/>
      <c r="N372" s="145"/>
      <c r="O372" s="145"/>
      <c r="P372" s="145"/>
    </row>
    <row r="375" spans="1:16" s="111" customFormat="1" ht="25.5" customHeight="1">
      <c r="A375" s="109"/>
      <c r="B375" s="110"/>
      <c r="C375" s="110"/>
      <c r="D375" s="110"/>
      <c r="E375" s="110"/>
      <c r="F375" s="110"/>
      <c r="G375" s="575" t="s">
        <v>654</v>
      </c>
      <c r="H375" s="576"/>
      <c r="I375" s="576"/>
      <c r="J375" s="576"/>
      <c r="K375" s="576"/>
      <c r="L375" s="576"/>
      <c r="M375" s="576"/>
      <c r="N375" s="576"/>
      <c r="O375" s="576"/>
      <c r="P375" s="576"/>
    </row>
    <row r="376" spans="1:16" s="111" customFormat="1" ht="53.25" customHeight="1">
      <c r="A376" s="109"/>
      <c r="B376" s="110"/>
      <c r="C376" s="110"/>
      <c r="D376" s="110"/>
      <c r="E376" s="110"/>
      <c r="F376" s="575" t="s">
        <v>655</v>
      </c>
      <c r="G376" s="576"/>
      <c r="H376" s="576"/>
      <c r="I376" s="576"/>
      <c r="J376" s="576"/>
      <c r="K376" s="576"/>
      <c r="L376" s="576"/>
      <c r="M376" s="576"/>
      <c r="N376" s="576"/>
      <c r="O376" s="576"/>
      <c r="P376" s="576"/>
    </row>
    <row r="377" spans="1:16" s="111" customFormat="1" ht="15" customHeight="1">
      <c r="A377" s="109"/>
      <c r="B377" s="110"/>
      <c r="C377" s="110"/>
      <c r="D377" s="110"/>
      <c r="E377" s="110"/>
      <c r="F377" s="149"/>
      <c r="G377" s="150"/>
      <c r="H377" s="150"/>
      <c r="I377" s="150"/>
      <c r="J377" s="150"/>
      <c r="K377" s="150"/>
      <c r="L377" s="150"/>
      <c r="M377" s="150"/>
      <c r="N377" s="150"/>
      <c r="O377" s="150"/>
      <c r="P377" s="150"/>
    </row>
    <row r="378" spans="1:16" s="112" customFormat="1" ht="31.5" customHeight="1">
      <c r="A378" s="578" t="s">
        <v>802</v>
      </c>
      <c r="B378" s="578"/>
      <c r="C378" s="578"/>
      <c r="D378" s="578"/>
      <c r="E378" s="578"/>
      <c r="F378" s="578"/>
      <c r="G378" s="578"/>
      <c r="H378" s="578"/>
      <c r="I378" s="578"/>
      <c r="J378" s="578"/>
      <c r="K378" s="578"/>
      <c r="L378" s="578"/>
      <c r="M378" s="578"/>
      <c r="N378" s="578"/>
      <c r="O378" s="578"/>
      <c r="P378" s="578"/>
    </row>
    <row r="379" spans="1:16" s="112" customFormat="1" ht="16.5" customHeight="1"/>
    <row r="380" spans="1:16" s="112" customFormat="1" ht="25.5" customHeight="1">
      <c r="A380" s="579" t="s">
        <v>32</v>
      </c>
      <c r="B380" s="578"/>
      <c r="C380" s="578"/>
      <c r="D380" s="578"/>
      <c r="E380" s="578"/>
      <c r="F380" s="578"/>
      <c r="G380" s="578"/>
      <c r="H380" s="578"/>
      <c r="I380" s="578"/>
      <c r="J380" s="578"/>
      <c r="K380" s="578"/>
      <c r="L380" s="578"/>
      <c r="M380" s="578"/>
      <c r="N380" s="578"/>
      <c r="O380" s="578"/>
      <c r="P380" s="578"/>
    </row>
    <row r="381" spans="1:16" s="112" customFormat="1" ht="14.25" customHeight="1">
      <c r="A381" s="580" t="s">
        <v>431</v>
      </c>
      <c r="B381" s="580"/>
      <c r="C381" s="580"/>
      <c r="D381" s="580"/>
      <c r="E381" s="580"/>
      <c r="F381" s="580"/>
      <c r="G381" s="580"/>
      <c r="H381" s="580"/>
      <c r="I381" s="580"/>
      <c r="J381" s="580"/>
      <c r="K381" s="580"/>
      <c r="L381" s="580"/>
      <c r="M381" s="580"/>
      <c r="N381" s="580"/>
      <c r="O381" s="580"/>
      <c r="P381" s="580"/>
    </row>
    <row r="382" spans="1:16" s="112" customFormat="1" ht="30" customHeight="1">
      <c r="A382" s="581" t="s">
        <v>657</v>
      </c>
      <c r="B382" s="568" t="s">
        <v>658</v>
      </c>
      <c r="C382" s="568" t="s">
        <v>659</v>
      </c>
      <c r="D382" s="564" t="s">
        <v>660</v>
      </c>
      <c r="E382" s="564"/>
      <c r="F382" s="564" t="s">
        <v>661</v>
      </c>
      <c r="G382" s="564"/>
      <c r="H382" s="565" t="s">
        <v>662</v>
      </c>
      <c r="I382" s="566"/>
      <c r="J382" s="566"/>
      <c r="K382" s="566"/>
      <c r="L382" s="566"/>
      <c r="M382" s="566"/>
      <c r="N382" s="566"/>
      <c r="O382" s="566"/>
      <c r="P382" s="567"/>
    </row>
    <row r="383" spans="1:16" s="112" customFormat="1" ht="25.5" customHeight="1">
      <c r="A383" s="582"/>
      <c r="B383" s="569"/>
      <c r="C383" s="569"/>
      <c r="D383" s="568" t="s">
        <v>663</v>
      </c>
      <c r="E383" s="568" t="s">
        <v>664</v>
      </c>
      <c r="F383" s="568" t="s">
        <v>665</v>
      </c>
      <c r="G383" s="568" t="s">
        <v>666</v>
      </c>
      <c r="H383" s="563" t="s">
        <v>451</v>
      </c>
      <c r="I383" s="571" t="s">
        <v>452</v>
      </c>
      <c r="J383" s="571"/>
      <c r="K383" s="571"/>
      <c r="L383" s="572" t="s">
        <v>453</v>
      </c>
      <c r="M383" s="573"/>
      <c r="N383" s="573"/>
      <c r="O383" s="574"/>
      <c r="P383" s="568" t="s">
        <v>454</v>
      </c>
    </row>
    <row r="384" spans="1:16" s="112" customFormat="1" ht="25.5" customHeight="1">
      <c r="A384" s="582"/>
      <c r="B384" s="569"/>
      <c r="C384" s="569"/>
      <c r="D384" s="569"/>
      <c r="E384" s="569"/>
      <c r="F384" s="569"/>
      <c r="G384" s="569"/>
      <c r="H384" s="563"/>
      <c r="I384" s="563" t="s">
        <v>667</v>
      </c>
      <c r="J384" s="563" t="s">
        <v>668</v>
      </c>
      <c r="K384" s="563" t="s">
        <v>669</v>
      </c>
      <c r="L384" s="561" t="s">
        <v>670</v>
      </c>
      <c r="M384" s="561" t="s">
        <v>671</v>
      </c>
      <c r="N384" s="561" t="s">
        <v>672</v>
      </c>
      <c r="O384" s="561" t="s">
        <v>673</v>
      </c>
      <c r="P384" s="569"/>
    </row>
    <row r="385" spans="1:16" s="112" customFormat="1" ht="42.75" customHeight="1">
      <c r="A385" s="583"/>
      <c r="B385" s="570"/>
      <c r="C385" s="570"/>
      <c r="D385" s="570"/>
      <c r="E385" s="570"/>
      <c r="F385" s="570"/>
      <c r="G385" s="570"/>
      <c r="H385" s="563"/>
      <c r="I385" s="563"/>
      <c r="J385" s="563"/>
      <c r="K385" s="563"/>
      <c r="L385" s="562"/>
      <c r="M385" s="562"/>
      <c r="N385" s="562"/>
      <c r="O385" s="562"/>
      <c r="P385" s="570"/>
    </row>
    <row r="386" spans="1:16" s="112" customFormat="1" ht="18" customHeight="1">
      <c r="A386" s="113" t="s">
        <v>674</v>
      </c>
      <c r="B386" s="113" t="s">
        <v>350</v>
      </c>
      <c r="C386" s="113" t="s">
        <v>352</v>
      </c>
      <c r="D386" s="113" t="s">
        <v>346</v>
      </c>
      <c r="E386" s="113" t="s">
        <v>675</v>
      </c>
      <c r="F386" s="113" t="s">
        <v>676</v>
      </c>
      <c r="G386" s="113" t="s">
        <v>677</v>
      </c>
      <c r="H386" s="113" t="s">
        <v>678</v>
      </c>
      <c r="I386" s="113" t="s">
        <v>679</v>
      </c>
      <c r="J386" s="113" t="s">
        <v>680</v>
      </c>
      <c r="K386" s="113" t="s">
        <v>357</v>
      </c>
      <c r="L386" s="113" t="s">
        <v>681</v>
      </c>
      <c r="M386" s="113" t="s">
        <v>682</v>
      </c>
      <c r="N386" s="113" t="s">
        <v>683</v>
      </c>
      <c r="O386" s="113" t="s">
        <v>684</v>
      </c>
      <c r="P386" s="113" t="s">
        <v>685</v>
      </c>
    </row>
    <row r="387" spans="1:16" s="112" customFormat="1" ht="25.5" customHeight="1">
      <c r="A387" s="114">
        <v>1</v>
      </c>
      <c r="B387" s="115" t="s">
        <v>686</v>
      </c>
      <c r="C387" s="116" t="s">
        <v>47</v>
      </c>
      <c r="D387" s="117" t="s">
        <v>687</v>
      </c>
      <c r="E387" s="118" t="s">
        <v>680</v>
      </c>
      <c r="F387" s="119" t="s">
        <v>688</v>
      </c>
      <c r="G387" s="114">
        <v>0.4</v>
      </c>
      <c r="H387" s="120">
        <f>I387+J387+K387</f>
        <v>15</v>
      </c>
      <c r="I387" s="121"/>
      <c r="J387" s="121"/>
      <c r="K387" s="121">
        <v>15</v>
      </c>
      <c r="L387" s="121"/>
      <c r="M387" s="114"/>
      <c r="N387" s="114">
        <v>1</v>
      </c>
      <c r="O387" s="114">
        <v>14</v>
      </c>
      <c r="P387" s="114" t="s">
        <v>47</v>
      </c>
    </row>
    <row r="388" spans="1:16" s="112" customFormat="1" ht="25.5" customHeight="1">
      <c r="A388" s="114">
        <v>2</v>
      </c>
      <c r="B388" s="115" t="s">
        <v>686</v>
      </c>
      <c r="C388" s="116" t="s">
        <v>47</v>
      </c>
      <c r="D388" s="116" t="s">
        <v>47</v>
      </c>
      <c r="E388" s="116" t="s">
        <v>47</v>
      </c>
      <c r="F388" s="119" t="s">
        <v>689</v>
      </c>
      <c r="G388" s="114">
        <v>0.4</v>
      </c>
      <c r="H388" s="120">
        <f t="shared" ref="H388:H453" si="0">I388+J388+K388</f>
        <v>10</v>
      </c>
      <c r="I388" s="121"/>
      <c r="J388" s="121"/>
      <c r="K388" s="121">
        <v>10</v>
      </c>
      <c r="L388" s="121"/>
      <c r="M388" s="114"/>
      <c r="N388" s="114"/>
      <c r="O388" s="114">
        <v>10</v>
      </c>
      <c r="P388" s="114" t="s">
        <v>47</v>
      </c>
    </row>
    <row r="389" spans="1:16" s="112" customFormat="1" ht="25.5" customHeight="1">
      <c r="A389" s="114">
        <v>3</v>
      </c>
      <c r="B389" s="115" t="s">
        <v>686</v>
      </c>
      <c r="C389" s="116" t="s">
        <v>47</v>
      </c>
      <c r="D389" s="116" t="s">
        <v>47</v>
      </c>
      <c r="E389" s="116" t="s">
        <v>47</v>
      </c>
      <c r="F389" s="119" t="s">
        <v>690</v>
      </c>
      <c r="G389" s="114">
        <v>0.4</v>
      </c>
      <c r="H389" s="120">
        <f t="shared" si="0"/>
        <v>18</v>
      </c>
      <c r="I389" s="121"/>
      <c r="J389" s="121"/>
      <c r="K389" s="121">
        <v>18</v>
      </c>
      <c r="L389" s="121"/>
      <c r="M389" s="114"/>
      <c r="N389" s="114">
        <v>1</v>
      </c>
      <c r="O389" s="114">
        <v>17</v>
      </c>
      <c r="P389" s="114" t="s">
        <v>47</v>
      </c>
    </row>
    <row r="390" spans="1:16" s="112" customFormat="1" ht="25.5" customHeight="1">
      <c r="A390" s="114">
        <v>4</v>
      </c>
      <c r="B390" s="115" t="s">
        <v>686</v>
      </c>
      <c r="C390" s="116" t="s">
        <v>47</v>
      </c>
      <c r="D390" s="116" t="s">
        <v>47</v>
      </c>
      <c r="E390" s="116" t="s">
        <v>47</v>
      </c>
      <c r="F390" s="119" t="s">
        <v>691</v>
      </c>
      <c r="G390" s="114">
        <v>0.4</v>
      </c>
      <c r="H390" s="120">
        <f t="shared" si="0"/>
        <v>2</v>
      </c>
      <c r="I390" s="122"/>
      <c r="J390" s="122"/>
      <c r="K390" s="114">
        <v>2</v>
      </c>
      <c r="L390" s="122"/>
      <c r="M390" s="122"/>
      <c r="N390" s="122"/>
      <c r="O390" s="114">
        <v>2</v>
      </c>
      <c r="P390" s="114" t="s">
        <v>47</v>
      </c>
    </row>
    <row r="391" spans="1:16" s="112" customFormat="1" ht="25.5" customHeight="1">
      <c r="A391" s="114">
        <v>5</v>
      </c>
      <c r="B391" s="115" t="s">
        <v>686</v>
      </c>
      <c r="C391" s="116" t="s">
        <v>47</v>
      </c>
      <c r="D391" s="116" t="s">
        <v>47</v>
      </c>
      <c r="E391" s="116" t="s">
        <v>47</v>
      </c>
      <c r="F391" s="119" t="s">
        <v>692</v>
      </c>
      <c r="G391" s="114">
        <v>0.4</v>
      </c>
      <c r="H391" s="120">
        <f t="shared" si="0"/>
        <v>2</v>
      </c>
      <c r="I391" s="122"/>
      <c r="J391" s="114">
        <v>2</v>
      </c>
      <c r="K391" s="114"/>
      <c r="L391" s="114"/>
      <c r="M391" s="114"/>
      <c r="N391" s="114">
        <v>2</v>
      </c>
      <c r="O391" s="122"/>
      <c r="P391" s="114" t="s">
        <v>47</v>
      </c>
    </row>
    <row r="392" spans="1:16" s="112" customFormat="1" ht="25.5" customHeight="1">
      <c r="A392" s="114">
        <v>6</v>
      </c>
      <c r="B392" s="115" t="s">
        <v>686</v>
      </c>
      <c r="C392" s="116" t="s">
        <v>47</v>
      </c>
      <c r="D392" s="117" t="s">
        <v>693</v>
      </c>
      <c r="E392" s="118" t="s">
        <v>680</v>
      </c>
      <c r="F392" s="119" t="s">
        <v>694</v>
      </c>
      <c r="G392" s="114">
        <v>0.4</v>
      </c>
      <c r="H392" s="120">
        <f t="shared" si="0"/>
        <v>2</v>
      </c>
      <c r="I392" s="121"/>
      <c r="J392" s="121">
        <v>2</v>
      </c>
      <c r="K392" s="121"/>
      <c r="L392" s="121"/>
      <c r="M392" s="114"/>
      <c r="N392" s="114">
        <v>2</v>
      </c>
      <c r="O392" s="114"/>
      <c r="P392" s="114" t="s">
        <v>47</v>
      </c>
    </row>
    <row r="393" spans="1:16" s="112" customFormat="1" ht="25.5" customHeight="1">
      <c r="A393" s="114">
        <v>7</v>
      </c>
      <c r="B393" s="115" t="s">
        <v>686</v>
      </c>
      <c r="C393" s="116" t="s">
        <v>47</v>
      </c>
      <c r="D393" s="117" t="s">
        <v>687</v>
      </c>
      <c r="E393" s="118" t="s">
        <v>680</v>
      </c>
      <c r="F393" s="119" t="s">
        <v>695</v>
      </c>
      <c r="G393" s="114">
        <v>0.4</v>
      </c>
      <c r="H393" s="120">
        <f t="shared" si="0"/>
        <v>30</v>
      </c>
      <c r="I393" s="121"/>
      <c r="J393" s="121"/>
      <c r="K393" s="121">
        <v>30</v>
      </c>
      <c r="L393" s="121"/>
      <c r="M393" s="114"/>
      <c r="N393" s="114">
        <f>6+1</f>
        <v>7</v>
      </c>
      <c r="O393" s="114">
        <f>21+2</f>
        <v>23</v>
      </c>
      <c r="P393" s="114" t="s">
        <v>47</v>
      </c>
    </row>
    <row r="394" spans="1:16" s="112" customFormat="1" ht="25.5" customHeight="1">
      <c r="A394" s="114">
        <v>8</v>
      </c>
      <c r="B394" s="115" t="s">
        <v>686</v>
      </c>
      <c r="C394" s="116" t="s">
        <v>47</v>
      </c>
      <c r="D394" s="117" t="s">
        <v>687</v>
      </c>
      <c r="E394" s="118" t="s">
        <v>680</v>
      </c>
      <c r="F394" s="119" t="s">
        <v>696</v>
      </c>
      <c r="G394" s="114">
        <v>0.4</v>
      </c>
      <c r="H394" s="120">
        <f t="shared" si="0"/>
        <v>4</v>
      </c>
      <c r="I394" s="121"/>
      <c r="J394" s="121">
        <v>4</v>
      </c>
      <c r="K394" s="121"/>
      <c r="L394" s="121"/>
      <c r="M394" s="114"/>
      <c r="N394" s="114">
        <v>4</v>
      </c>
      <c r="O394" s="114"/>
      <c r="P394" s="114" t="s">
        <v>47</v>
      </c>
    </row>
    <row r="395" spans="1:16" s="112" customFormat="1" ht="25.5" customHeight="1">
      <c r="A395" s="114">
        <v>9</v>
      </c>
      <c r="B395" s="115" t="s">
        <v>686</v>
      </c>
      <c r="C395" s="123"/>
      <c r="D395" s="117" t="s">
        <v>697</v>
      </c>
      <c r="E395" s="118" t="s">
        <v>680</v>
      </c>
      <c r="F395" s="119" t="s">
        <v>698</v>
      </c>
      <c r="G395" s="114">
        <v>0.4</v>
      </c>
      <c r="H395" s="120">
        <f t="shared" si="0"/>
        <v>3</v>
      </c>
      <c r="I395" s="122"/>
      <c r="J395" s="122"/>
      <c r="K395" s="114">
        <v>3</v>
      </c>
      <c r="L395" s="114"/>
      <c r="M395" s="114"/>
      <c r="N395" s="114">
        <v>3</v>
      </c>
      <c r="O395" s="114"/>
      <c r="P395" s="114"/>
    </row>
    <row r="396" spans="1:16" s="112" customFormat="1" ht="25.5" customHeight="1">
      <c r="A396" s="114">
        <v>10</v>
      </c>
      <c r="B396" s="115" t="s">
        <v>686</v>
      </c>
      <c r="C396" s="116" t="s">
        <v>47</v>
      </c>
      <c r="D396" s="117" t="s">
        <v>687</v>
      </c>
      <c r="E396" s="118" t="s">
        <v>680</v>
      </c>
      <c r="F396" s="119" t="s">
        <v>699</v>
      </c>
      <c r="G396" s="114">
        <v>0.4</v>
      </c>
      <c r="H396" s="120">
        <f t="shared" si="0"/>
        <v>2</v>
      </c>
      <c r="I396" s="121"/>
      <c r="J396" s="121">
        <v>2</v>
      </c>
      <c r="K396" s="121"/>
      <c r="L396" s="121"/>
      <c r="M396" s="114"/>
      <c r="N396" s="114">
        <v>2</v>
      </c>
      <c r="O396" s="114"/>
      <c r="P396" s="114" t="s">
        <v>47</v>
      </c>
    </row>
    <row r="397" spans="1:16" s="112" customFormat="1" ht="25.5" customHeight="1">
      <c r="A397" s="114">
        <v>11</v>
      </c>
      <c r="B397" s="115" t="s">
        <v>686</v>
      </c>
      <c r="C397" s="115"/>
      <c r="D397" s="117" t="s">
        <v>687</v>
      </c>
      <c r="E397" s="118" t="s">
        <v>680</v>
      </c>
      <c r="F397" s="119" t="s">
        <v>700</v>
      </c>
      <c r="G397" s="114">
        <v>0.4</v>
      </c>
      <c r="H397" s="120">
        <f t="shared" si="0"/>
        <v>18</v>
      </c>
      <c r="I397" s="121"/>
      <c r="J397" s="121"/>
      <c r="K397" s="121">
        <v>18</v>
      </c>
      <c r="L397" s="121"/>
      <c r="M397" s="114"/>
      <c r="N397" s="114">
        <v>3</v>
      </c>
      <c r="O397" s="114">
        <v>15</v>
      </c>
      <c r="P397" s="114" t="s">
        <v>47</v>
      </c>
    </row>
    <row r="398" spans="1:16" s="112" customFormat="1" ht="25.5" customHeight="1">
      <c r="A398" s="114">
        <v>12</v>
      </c>
      <c r="B398" s="115" t="s">
        <v>686</v>
      </c>
      <c r="C398" s="115"/>
      <c r="D398" s="117" t="s">
        <v>687</v>
      </c>
      <c r="E398" s="118" t="s">
        <v>680</v>
      </c>
      <c r="F398" s="119" t="s">
        <v>701</v>
      </c>
      <c r="G398" s="114">
        <v>0.4</v>
      </c>
      <c r="H398" s="120">
        <f t="shared" si="0"/>
        <v>4</v>
      </c>
      <c r="I398" s="121"/>
      <c r="J398" s="121"/>
      <c r="K398" s="121">
        <v>4</v>
      </c>
      <c r="L398" s="121"/>
      <c r="M398" s="121"/>
      <c r="N398" s="121">
        <v>4</v>
      </c>
      <c r="O398" s="121"/>
      <c r="P398" s="114" t="s">
        <v>47</v>
      </c>
    </row>
    <row r="399" spans="1:16" s="112" customFormat="1" ht="25.5" customHeight="1">
      <c r="A399" s="114">
        <v>13</v>
      </c>
      <c r="B399" s="115" t="s">
        <v>686</v>
      </c>
      <c r="C399" s="124"/>
      <c r="D399" s="125"/>
      <c r="E399" s="126"/>
      <c r="F399" s="119" t="s">
        <v>702</v>
      </c>
      <c r="G399" s="114">
        <v>0.4</v>
      </c>
      <c r="H399" s="120">
        <f t="shared" si="0"/>
        <v>6</v>
      </c>
      <c r="I399" s="122"/>
      <c r="J399" s="122"/>
      <c r="K399" s="114">
        <v>6</v>
      </c>
      <c r="L399" s="114"/>
      <c r="M399" s="114"/>
      <c r="N399" s="114"/>
      <c r="O399" s="114">
        <v>6</v>
      </c>
      <c r="P399" s="114" t="s">
        <v>47</v>
      </c>
    </row>
    <row r="400" spans="1:16" s="112" customFormat="1" ht="25.5" customHeight="1">
      <c r="A400" s="114">
        <v>14</v>
      </c>
      <c r="B400" s="115" t="s">
        <v>686</v>
      </c>
      <c r="C400" s="124"/>
      <c r="D400" s="127" t="s">
        <v>703</v>
      </c>
      <c r="E400" s="126" t="s">
        <v>680</v>
      </c>
      <c r="F400" s="119" t="s">
        <v>704</v>
      </c>
      <c r="G400" s="114">
        <v>0.4</v>
      </c>
      <c r="H400" s="120">
        <f t="shared" si="0"/>
        <v>8</v>
      </c>
      <c r="I400" s="122"/>
      <c r="J400" s="122"/>
      <c r="K400" s="114">
        <v>8</v>
      </c>
      <c r="L400" s="114"/>
      <c r="M400" s="114"/>
      <c r="N400" s="114">
        <v>8</v>
      </c>
      <c r="O400" s="122"/>
      <c r="P400" s="114">
        <v>3</v>
      </c>
    </row>
    <row r="401" spans="1:16" s="112" customFormat="1" ht="25.5" customHeight="1">
      <c r="A401" s="114">
        <v>15</v>
      </c>
      <c r="B401" s="115" t="s">
        <v>686</v>
      </c>
      <c r="C401" s="128"/>
      <c r="D401" s="117" t="s">
        <v>687</v>
      </c>
      <c r="E401" s="118" t="s">
        <v>680</v>
      </c>
      <c r="F401" s="119" t="s">
        <v>705</v>
      </c>
      <c r="G401" s="114">
        <v>0.4</v>
      </c>
      <c r="H401" s="120">
        <f t="shared" si="0"/>
        <v>14</v>
      </c>
      <c r="I401" s="121"/>
      <c r="J401" s="121"/>
      <c r="K401" s="121">
        <v>14</v>
      </c>
      <c r="L401" s="121"/>
      <c r="M401" s="114"/>
      <c r="N401" s="119">
        <v>12</v>
      </c>
      <c r="O401" s="119">
        <v>2</v>
      </c>
      <c r="P401" s="114" t="s">
        <v>47</v>
      </c>
    </row>
    <row r="402" spans="1:16" s="112" customFormat="1" ht="25.5" customHeight="1">
      <c r="A402" s="114">
        <v>16</v>
      </c>
      <c r="B402" s="115" t="s">
        <v>686</v>
      </c>
      <c r="C402" s="115"/>
      <c r="D402" s="129" t="s">
        <v>687</v>
      </c>
      <c r="E402" s="130" t="s">
        <v>680</v>
      </c>
      <c r="F402" s="119" t="s">
        <v>706</v>
      </c>
      <c r="G402" s="114">
        <v>0.4</v>
      </c>
      <c r="H402" s="120">
        <f t="shared" si="0"/>
        <v>73</v>
      </c>
      <c r="I402" s="121"/>
      <c r="J402" s="121"/>
      <c r="K402" s="121">
        <v>73</v>
      </c>
      <c r="L402" s="121"/>
      <c r="M402" s="114"/>
      <c r="N402" s="119"/>
      <c r="O402" s="119">
        <v>73</v>
      </c>
      <c r="P402" s="114" t="s">
        <v>47</v>
      </c>
    </row>
    <row r="403" spans="1:16" s="112" customFormat="1" ht="25.5" customHeight="1">
      <c r="A403" s="114">
        <v>17</v>
      </c>
      <c r="B403" s="115" t="s">
        <v>686</v>
      </c>
      <c r="C403" s="124"/>
      <c r="D403" s="129" t="s">
        <v>687</v>
      </c>
      <c r="E403" s="130" t="s">
        <v>680</v>
      </c>
      <c r="F403" s="119" t="s">
        <v>707</v>
      </c>
      <c r="G403" s="114">
        <v>0.4</v>
      </c>
      <c r="H403" s="120">
        <f t="shared" si="0"/>
        <v>15</v>
      </c>
      <c r="I403" s="122"/>
      <c r="J403" s="122"/>
      <c r="K403" s="114">
        <v>15</v>
      </c>
      <c r="L403" s="114"/>
      <c r="M403" s="114"/>
      <c r="N403" s="114">
        <v>2</v>
      </c>
      <c r="O403" s="114">
        <v>13</v>
      </c>
      <c r="P403" s="114" t="s">
        <v>47</v>
      </c>
    </row>
    <row r="404" spans="1:16" s="112" customFormat="1" ht="25.5" customHeight="1">
      <c r="A404" s="114">
        <v>18</v>
      </c>
      <c r="B404" s="115" t="s">
        <v>686</v>
      </c>
      <c r="C404" s="124"/>
      <c r="D404" s="117" t="s">
        <v>687</v>
      </c>
      <c r="E404" s="118" t="s">
        <v>680</v>
      </c>
      <c r="F404" s="119" t="s">
        <v>708</v>
      </c>
      <c r="G404" s="114">
        <v>0.4</v>
      </c>
      <c r="H404" s="120">
        <f t="shared" si="0"/>
        <v>1</v>
      </c>
      <c r="I404" s="122"/>
      <c r="J404" s="114"/>
      <c r="K404" s="114">
        <v>1</v>
      </c>
      <c r="L404" s="114"/>
      <c r="M404" s="114"/>
      <c r="N404" s="114"/>
      <c r="O404" s="114">
        <v>1</v>
      </c>
      <c r="P404" s="114" t="s">
        <v>47</v>
      </c>
    </row>
    <row r="405" spans="1:16" s="112" customFormat="1" ht="25.5" customHeight="1">
      <c r="A405" s="114">
        <v>19</v>
      </c>
      <c r="B405" s="115" t="s">
        <v>686</v>
      </c>
      <c r="C405" s="124"/>
      <c r="D405" s="125"/>
      <c r="E405" s="126"/>
      <c r="F405" s="119" t="s">
        <v>709</v>
      </c>
      <c r="G405" s="114">
        <v>0.4</v>
      </c>
      <c r="H405" s="120">
        <f t="shared" si="0"/>
        <v>2</v>
      </c>
      <c r="I405" s="122"/>
      <c r="J405" s="114"/>
      <c r="K405" s="114">
        <v>2</v>
      </c>
      <c r="L405" s="114"/>
      <c r="M405" s="114"/>
      <c r="N405" s="114">
        <v>2</v>
      </c>
      <c r="O405" s="114"/>
      <c r="P405" s="114" t="s">
        <v>47</v>
      </c>
    </row>
    <row r="406" spans="1:16" s="112" customFormat="1" ht="25.5" customHeight="1">
      <c r="A406" s="114">
        <v>20</v>
      </c>
      <c r="B406" s="115" t="s">
        <v>686</v>
      </c>
      <c r="C406" s="124"/>
      <c r="D406" s="117" t="s">
        <v>687</v>
      </c>
      <c r="E406" s="118" t="s">
        <v>680</v>
      </c>
      <c r="F406" s="119" t="s">
        <v>710</v>
      </c>
      <c r="G406" s="114">
        <v>0.4</v>
      </c>
      <c r="H406" s="120">
        <f t="shared" si="0"/>
        <v>1</v>
      </c>
      <c r="I406" s="122"/>
      <c r="J406" s="114"/>
      <c r="K406" s="114">
        <v>1</v>
      </c>
      <c r="L406" s="114"/>
      <c r="M406" s="114"/>
      <c r="N406" s="114">
        <v>1</v>
      </c>
      <c r="O406" s="114"/>
      <c r="P406" s="114" t="s">
        <v>47</v>
      </c>
    </row>
    <row r="407" spans="1:16" s="112" customFormat="1" ht="25.5" customHeight="1">
      <c r="A407" s="114">
        <v>21</v>
      </c>
      <c r="B407" s="115" t="s">
        <v>686</v>
      </c>
      <c r="C407" s="124"/>
      <c r="D407" s="117" t="s">
        <v>711</v>
      </c>
      <c r="E407" s="118" t="s">
        <v>680</v>
      </c>
      <c r="F407" s="119" t="s">
        <v>712</v>
      </c>
      <c r="G407" s="114">
        <v>0.4</v>
      </c>
      <c r="H407" s="120">
        <f t="shared" si="0"/>
        <v>23</v>
      </c>
      <c r="I407" s="122"/>
      <c r="J407" s="114"/>
      <c r="K407" s="114">
        <v>23</v>
      </c>
      <c r="L407" s="114"/>
      <c r="M407" s="114"/>
      <c r="N407" s="114"/>
      <c r="O407" s="114">
        <v>23</v>
      </c>
      <c r="P407" s="114" t="s">
        <v>47</v>
      </c>
    </row>
    <row r="408" spans="1:16" s="112" customFormat="1" ht="25.5" customHeight="1">
      <c r="A408" s="114">
        <v>22</v>
      </c>
      <c r="B408" s="115" t="s">
        <v>686</v>
      </c>
      <c r="C408" s="124"/>
      <c r="D408" s="127" t="s">
        <v>713</v>
      </c>
      <c r="E408" s="118" t="s">
        <v>357</v>
      </c>
      <c r="F408" s="119" t="s">
        <v>714</v>
      </c>
      <c r="G408" s="114">
        <v>0.4</v>
      </c>
      <c r="H408" s="120">
        <f t="shared" si="0"/>
        <v>104</v>
      </c>
      <c r="I408" s="122"/>
      <c r="J408" s="122"/>
      <c r="K408" s="114">
        <v>104</v>
      </c>
      <c r="L408" s="114"/>
      <c r="M408" s="114"/>
      <c r="N408" s="114">
        <v>1</v>
      </c>
      <c r="O408" s="114">
        <f>101+2</f>
        <v>103</v>
      </c>
      <c r="P408" s="114"/>
    </row>
    <row r="409" spans="1:16" s="112" customFormat="1" ht="25.5" customHeight="1">
      <c r="A409" s="114">
        <v>23</v>
      </c>
      <c r="B409" s="115" t="s">
        <v>686</v>
      </c>
      <c r="C409" s="124"/>
      <c r="D409" s="117" t="s">
        <v>687</v>
      </c>
      <c r="E409" s="118" t="s">
        <v>680</v>
      </c>
      <c r="F409" s="119" t="s">
        <v>715</v>
      </c>
      <c r="G409" s="114">
        <v>0.4</v>
      </c>
      <c r="H409" s="120">
        <f t="shared" si="0"/>
        <v>33</v>
      </c>
      <c r="I409" s="122"/>
      <c r="J409" s="114"/>
      <c r="K409" s="114">
        <v>33</v>
      </c>
      <c r="L409" s="114"/>
      <c r="M409" s="114"/>
      <c r="N409" s="114"/>
      <c r="O409" s="114">
        <f>3+30</f>
        <v>33</v>
      </c>
      <c r="P409" s="114" t="s">
        <v>47</v>
      </c>
    </row>
    <row r="410" spans="1:16" s="112" customFormat="1" ht="25.5" customHeight="1">
      <c r="A410" s="114">
        <v>24</v>
      </c>
      <c r="B410" s="115" t="s">
        <v>686</v>
      </c>
      <c r="C410" s="124"/>
      <c r="D410" s="117" t="s">
        <v>687</v>
      </c>
      <c r="E410" s="118" t="s">
        <v>680</v>
      </c>
      <c r="F410" s="119" t="s">
        <v>716</v>
      </c>
      <c r="G410" s="114">
        <v>0.4</v>
      </c>
      <c r="H410" s="120">
        <f t="shared" si="0"/>
        <v>1</v>
      </c>
      <c r="I410" s="122"/>
      <c r="J410" s="114"/>
      <c r="K410" s="114">
        <v>1</v>
      </c>
      <c r="L410" s="114"/>
      <c r="M410" s="114"/>
      <c r="N410" s="114">
        <v>1</v>
      </c>
      <c r="O410" s="114"/>
      <c r="P410" s="114" t="s">
        <v>47</v>
      </c>
    </row>
    <row r="411" spans="1:16" s="112" customFormat="1" ht="25.5" customHeight="1">
      <c r="A411" s="114">
        <v>25</v>
      </c>
      <c r="B411" s="115" t="s">
        <v>686</v>
      </c>
      <c r="C411" s="124"/>
      <c r="D411" s="127" t="s">
        <v>717</v>
      </c>
      <c r="E411" s="118" t="s">
        <v>680</v>
      </c>
      <c r="F411" s="119" t="s">
        <v>718</v>
      </c>
      <c r="G411" s="114">
        <v>0.4</v>
      </c>
      <c r="H411" s="120">
        <f t="shared" si="0"/>
        <v>2</v>
      </c>
      <c r="I411" s="122"/>
      <c r="J411" s="114"/>
      <c r="K411" s="114">
        <v>2</v>
      </c>
      <c r="L411" s="114"/>
      <c r="M411" s="114"/>
      <c r="N411" s="114">
        <v>2</v>
      </c>
      <c r="O411" s="114"/>
      <c r="P411" s="114" t="s">
        <v>47</v>
      </c>
    </row>
    <row r="412" spans="1:16" s="112" customFormat="1" ht="25.5" customHeight="1">
      <c r="A412" s="114">
        <v>26</v>
      </c>
      <c r="B412" s="115" t="s">
        <v>686</v>
      </c>
      <c r="C412" s="124"/>
      <c r="D412" s="127" t="s">
        <v>719</v>
      </c>
      <c r="E412" s="126" t="s">
        <v>680</v>
      </c>
      <c r="F412" s="119" t="s">
        <v>720</v>
      </c>
      <c r="G412" s="114">
        <v>0.4</v>
      </c>
      <c r="H412" s="120">
        <f t="shared" si="0"/>
        <v>2</v>
      </c>
      <c r="I412" s="122"/>
      <c r="J412" s="114"/>
      <c r="K412" s="114">
        <v>2</v>
      </c>
      <c r="L412" s="114"/>
      <c r="M412" s="114"/>
      <c r="N412" s="114"/>
      <c r="O412" s="114">
        <v>2</v>
      </c>
      <c r="P412" s="114" t="s">
        <v>47</v>
      </c>
    </row>
    <row r="413" spans="1:16" s="112" customFormat="1" ht="25.5" customHeight="1">
      <c r="A413" s="114">
        <v>27</v>
      </c>
      <c r="B413" s="115" t="s">
        <v>686</v>
      </c>
      <c r="C413" s="124"/>
      <c r="D413" s="127" t="s">
        <v>721</v>
      </c>
      <c r="E413" s="126" t="s">
        <v>680</v>
      </c>
      <c r="F413" s="119" t="s">
        <v>722</v>
      </c>
      <c r="G413" s="114">
        <v>0.4</v>
      </c>
      <c r="H413" s="120">
        <f t="shared" si="0"/>
        <v>6</v>
      </c>
      <c r="I413" s="122"/>
      <c r="J413" s="114"/>
      <c r="K413" s="114">
        <v>6</v>
      </c>
      <c r="L413" s="114"/>
      <c r="M413" s="114"/>
      <c r="N413" s="114">
        <v>1</v>
      </c>
      <c r="O413" s="114">
        <v>5</v>
      </c>
      <c r="P413" s="114" t="s">
        <v>47</v>
      </c>
    </row>
    <row r="414" spans="1:16" s="112" customFormat="1" ht="25.5" customHeight="1">
      <c r="A414" s="114">
        <v>28</v>
      </c>
      <c r="B414" s="115" t="s">
        <v>686</v>
      </c>
      <c r="C414" s="124"/>
      <c r="D414" s="127"/>
      <c r="E414" s="126"/>
      <c r="F414" s="119" t="s">
        <v>723</v>
      </c>
      <c r="G414" s="114">
        <v>0.4</v>
      </c>
      <c r="H414" s="120">
        <f t="shared" si="0"/>
        <v>33</v>
      </c>
      <c r="I414" s="122"/>
      <c r="J414" s="114"/>
      <c r="K414" s="114">
        <v>33</v>
      </c>
      <c r="L414" s="114"/>
      <c r="M414" s="114"/>
      <c r="N414" s="114"/>
      <c r="O414" s="114">
        <v>33</v>
      </c>
      <c r="P414" s="114" t="s">
        <v>47</v>
      </c>
    </row>
    <row r="415" spans="1:16" s="112" customFormat="1" ht="25.5" customHeight="1">
      <c r="A415" s="114">
        <v>29</v>
      </c>
      <c r="B415" s="115" t="s">
        <v>686</v>
      </c>
      <c r="C415" s="124"/>
      <c r="D415" s="127"/>
      <c r="E415" s="126"/>
      <c r="F415" s="119" t="s">
        <v>724</v>
      </c>
      <c r="G415" s="114">
        <v>0.4</v>
      </c>
      <c r="H415" s="120">
        <f t="shared" si="0"/>
        <v>36</v>
      </c>
      <c r="I415" s="122"/>
      <c r="J415" s="114"/>
      <c r="K415" s="114">
        <v>36</v>
      </c>
      <c r="L415" s="114"/>
      <c r="M415" s="114"/>
      <c r="N415" s="114"/>
      <c r="O415" s="114">
        <f>1+35</f>
        <v>36</v>
      </c>
      <c r="P415" s="114" t="s">
        <v>47</v>
      </c>
    </row>
    <row r="416" spans="1:16" s="112" customFormat="1" ht="25.5" customHeight="1">
      <c r="A416" s="114">
        <v>30</v>
      </c>
      <c r="B416" s="115" t="s">
        <v>686</v>
      </c>
      <c r="C416" s="124"/>
      <c r="D416" s="127" t="s">
        <v>796</v>
      </c>
      <c r="E416" s="126" t="s">
        <v>680</v>
      </c>
      <c r="F416" s="119" t="s">
        <v>797</v>
      </c>
      <c r="G416" s="114">
        <v>0.4</v>
      </c>
      <c r="H416" s="120">
        <f t="shared" si="0"/>
        <v>2</v>
      </c>
      <c r="I416" s="122"/>
      <c r="J416" s="114"/>
      <c r="K416" s="114">
        <v>2</v>
      </c>
      <c r="L416" s="114"/>
      <c r="M416" s="114"/>
      <c r="N416" s="114">
        <v>2</v>
      </c>
      <c r="O416" s="114"/>
      <c r="P416" s="114">
        <v>4</v>
      </c>
    </row>
    <row r="417" spans="1:16" s="112" customFormat="1" ht="25.5" customHeight="1">
      <c r="A417" s="114">
        <v>31</v>
      </c>
      <c r="B417" s="115" t="s">
        <v>686</v>
      </c>
      <c r="C417" s="124"/>
      <c r="D417" s="127"/>
      <c r="E417" s="126"/>
      <c r="F417" s="119" t="s">
        <v>798</v>
      </c>
      <c r="G417" s="114">
        <v>0.4</v>
      </c>
      <c r="H417" s="120">
        <f t="shared" si="0"/>
        <v>14</v>
      </c>
      <c r="I417" s="122"/>
      <c r="J417" s="122"/>
      <c r="K417" s="114">
        <v>14</v>
      </c>
      <c r="L417" s="114"/>
      <c r="M417" s="114"/>
      <c r="N417" s="114"/>
      <c r="O417" s="114">
        <v>14</v>
      </c>
      <c r="P417" s="114" t="s">
        <v>47</v>
      </c>
    </row>
    <row r="418" spans="1:16" s="112" customFormat="1" ht="25.5" customHeight="1">
      <c r="A418" s="114">
        <v>32</v>
      </c>
      <c r="B418" s="115" t="s">
        <v>686</v>
      </c>
      <c r="C418" s="124"/>
      <c r="D418" s="127" t="s">
        <v>725</v>
      </c>
      <c r="E418" s="126" t="s">
        <v>680</v>
      </c>
      <c r="F418" s="119" t="s">
        <v>726</v>
      </c>
      <c r="G418" s="114">
        <v>0.4</v>
      </c>
      <c r="H418" s="120">
        <f t="shared" si="0"/>
        <v>4</v>
      </c>
      <c r="I418" s="122"/>
      <c r="J418" s="122"/>
      <c r="K418" s="114">
        <v>4</v>
      </c>
      <c r="L418" s="114"/>
      <c r="M418" s="114"/>
      <c r="N418" s="114">
        <v>4</v>
      </c>
      <c r="O418" s="114"/>
      <c r="P418" s="114" t="s">
        <v>47</v>
      </c>
    </row>
    <row r="419" spans="1:16" s="112" customFormat="1" ht="25.5" customHeight="1">
      <c r="A419" s="114">
        <v>33</v>
      </c>
      <c r="B419" s="115" t="s">
        <v>686</v>
      </c>
      <c r="C419" s="123"/>
      <c r="D419" s="125"/>
      <c r="E419" s="131"/>
      <c r="F419" s="119" t="s">
        <v>727</v>
      </c>
      <c r="G419" s="114">
        <v>0.4</v>
      </c>
      <c r="H419" s="120">
        <f t="shared" si="0"/>
        <v>62</v>
      </c>
      <c r="I419" s="114"/>
      <c r="J419" s="114"/>
      <c r="K419" s="114">
        <v>62</v>
      </c>
      <c r="L419" s="114"/>
      <c r="M419" s="114"/>
      <c r="N419" s="114"/>
      <c r="O419" s="114">
        <f>1+61</f>
        <v>62</v>
      </c>
      <c r="P419" s="114" t="s">
        <v>47</v>
      </c>
    </row>
    <row r="420" spans="1:16" s="112" customFormat="1" ht="25.5" customHeight="1">
      <c r="A420" s="114">
        <v>34</v>
      </c>
      <c r="B420" s="115" t="s">
        <v>686</v>
      </c>
      <c r="C420" s="124"/>
      <c r="D420" s="127"/>
      <c r="E420" s="126"/>
      <c r="F420" s="119" t="s">
        <v>728</v>
      </c>
      <c r="G420" s="114">
        <v>0.4</v>
      </c>
      <c r="H420" s="120">
        <f t="shared" si="0"/>
        <v>16</v>
      </c>
      <c r="I420" s="122"/>
      <c r="J420" s="122"/>
      <c r="K420" s="114">
        <v>16</v>
      </c>
      <c r="L420" s="114"/>
      <c r="M420" s="114"/>
      <c r="N420" s="114">
        <v>2</v>
      </c>
      <c r="O420" s="114">
        <f>12+2</f>
        <v>14</v>
      </c>
      <c r="P420" s="114" t="s">
        <v>47</v>
      </c>
    </row>
    <row r="421" spans="1:16" s="112" customFormat="1" ht="25.5" customHeight="1">
      <c r="A421" s="114">
        <v>35</v>
      </c>
      <c r="B421" s="115" t="s">
        <v>686</v>
      </c>
      <c r="C421" s="124"/>
      <c r="D421" s="127"/>
      <c r="E421" s="126"/>
      <c r="F421" s="119" t="s">
        <v>729</v>
      </c>
      <c r="G421" s="114">
        <v>0.4</v>
      </c>
      <c r="H421" s="120">
        <f t="shared" si="0"/>
        <v>1</v>
      </c>
      <c r="I421" s="122"/>
      <c r="J421" s="122"/>
      <c r="K421" s="114">
        <v>1</v>
      </c>
      <c r="L421" s="114"/>
      <c r="M421" s="114"/>
      <c r="N421" s="114"/>
      <c r="O421" s="114">
        <v>1</v>
      </c>
      <c r="P421" s="114" t="s">
        <v>47</v>
      </c>
    </row>
    <row r="422" spans="1:16" s="112" customFormat="1" ht="25.5" customHeight="1">
      <c r="A422" s="114">
        <v>36</v>
      </c>
      <c r="B422" s="115" t="s">
        <v>686</v>
      </c>
      <c r="C422" s="124"/>
      <c r="D422" s="127" t="s">
        <v>496</v>
      </c>
      <c r="E422" s="126" t="s">
        <v>680</v>
      </c>
      <c r="F422" s="119" t="s">
        <v>730</v>
      </c>
      <c r="G422" s="114">
        <v>0.4</v>
      </c>
      <c r="H422" s="120">
        <f t="shared" si="0"/>
        <v>79</v>
      </c>
      <c r="I422" s="122"/>
      <c r="J422" s="122"/>
      <c r="K422" s="114">
        <v>79</v>
      </c>
      <c r="L422" s="114"/>
      <c r="M422" s="114"/>
      <c r="N422" s="114"/>
      <c r="O422" s="114">
        <f>1+78</f>
        <v>79</v>
      </c>
      <c r="P422" s="114" t="s">
        <v>47</v>
      </c>
    </row>
    <row r="423" spans="1:16" s="112" customFormat="1" ht="25.5" customHeight="1">
      <c r="A423" s="114">
        <v>37</v>
      </c>
      <c r="B423" s="115" t="s">
        <v>686</v>
      </c>
      <c r="C423" s="124"/>
      <c r="D423" s="127" t="s">
        <v>519</v>
      </c>
      <c r="E423" s="126" t="s">
        <v>680</v>
      </c>
      <c r="F423" s="119" t="s">
        <v>731</v>
      </c>
      <c r="G423" s="114">
        <v>0.4</v>
      </c>
      <c r="H423" s="120">
        <f t="shared" si="0"/>
        <v>2</v>
      </c>
      <c r="I423" s="122"/>
      <c r="J423" s="122"/>
      <c r="K423" s="114">
        <v>2</v>
      </c>
      <c r="L423" s="114"/>
      <c r="M423" s="114"/>
      <c r="N423" s="114">
        <v>2</v>
      </c>
      <c r="O423" s="114"/>
      <c r="P423" s="114" t="s">
        <v>47</v>
      </c>
    </row>
    <row r="424" spans="1:16" s="112" customFormat="1" ht="25.5" customHeight="1">
      <c r="A424" s="114">
        <v>38</v>
      </c>
      <c r="B424" s="115" t="s">
        <v>686</v>
      </c>
      <c r="C424" s="124"/>
      <c r="D424" s="127"/>
      <c r="E424" s="126"/>
      <c r="F424" s="119" t="s">
        <v>732</v>
      </c>
      <c r="G424" s="114">
        <v>0.4</v>
      </c>
      <c r="H424" s="120">
        <f t="shared" si="0"/>
        <v>2</v>
      </c>
      <c r="I424" s="122"/>
      <c r="J424" s="114">
        <v>2</v>
      </c>
      <c r="K424" s="114"/>
      <c r="L424" s="114"/>
      <c r="M424" s="114"/>
      <c r="N424" s="114">
        <v>2</v>
      </c>
      <c r="O424" s="114"/>
      <c r="P424" s="114" t="s">
        <v>47</v>
      </c>
    </row>
    <row r="425" spans="1:16" s="112" customFormat="1" ht="25.5" customHeight="1">
      <c r="A425" s="114">
        <v>39</v>
      </c>
      <c r="B425" s="115" t="s">
        <v>686</v>
      </c>
      <c r="C425" s="124"/>
      <c r="D425" s="127" t="s">
        <v>733</v>
      </c>
      <c r="E425" s="126" t="s">
        <v>680</v>
      </c>
      <c r="F425" s="119" t="s">
        <v>734</v>
      </c>
      <c r="G425" s="114">
        <v>0.4</v>
      </c>
      <c r="H425" s="120">
        <f t="shared" si="0"/>
        <v>4</v>
      </c>
      <c r="I425" s="122"/>
      <c r="J425" s="122"/>
      <c r="K425" s="114">
        <v>4</v>
      </c>
      <c r="L425" s="114"/>
      <c r="M425" s="114"/>
      <c r="N425" s="114">
        <v>3</v>
      </c>
      <c r="O425" s="114">
        <v>1</v>
      </c>
      <c r="P425" s="114" t="s">
        <v>47</v>
      </c>
    </row>
    <row r="426" spans="1:16" s="112" customFormat="1" ht="25.5" customHeight="1">
      <c r="A426" s="114">
        <v>40</v>
      </c>
      <c r="B426" s="115" t="s">
        <v>686</v>
      </c>
      <c r="C426" s="124"/>
      <c r="D426" s="127" t="s">
        <v>717</v>
      </c>
      <c r="E426" s="126" t="s">
        <v>680</v>
      </c>
      <c r="F426" s="119" t="s">
        <v>735</v>
      </c>
      <c r="G426" s="114">
        <v>0.4</v>
      </c>
      <c r="H426" s="120">
        <f t="shared" si="0"/>
        <v>2</v>
      </c>
      <c r="I426" s="122"/>
      <c r="J426" s="114">
        <v>2</v>
      </c>
      <c r="K426" s="114"/>
      <c r="L426" s="114"/>
      <c r="M426" s="114"/>
      <c r="N426" s="114">
        <v>2</v>
      </c>
      <c r="O426" s="114"/>
      <c r="P426" s="114" t="s">
        <v>47</v>
      </c>
    </row>
    <row r="427" spans="1:16" s="112" customFormat="1" ht="25.5" customHeight="1">
      <c r="A427" s="114">
        <v>41</v>
      </c>
      <c r="B427" s="115" t="s">
        <v>686</v>
      </c>
      <c r="C427" s="124"/>
      <c r="D427" s="127" t="s">
        <v>736</v>
      </c>
      <c r="E427" s="126" t="s">
        <v>680</v>
      </c>
      <c r="F427" s="119" t="s">
        <v>737</v>
      </c>
      <c r="G427" s="114">
        <v>0.4</v>
      </c>
      <c r="H427" s="120">
        <f t="shared" si="0"/>
        <v>35</v>
      </c>
      <c r="I427" s="122"/>
      <c r="J427" s="122"/>
      <c r="K427" s="114">
        <v>35</v>
      </c>
      <c r="L427" s="114"/>
      <c r="M427" s="114"/>
      <c r="N427" s="114"/>
      <c r="O427" s="114">
        <f>2+33</f>
        <v>35</v>
      </c>
      <c r="P427" s="114" t="s">
        <v>47</v>
      </c>
    </row>
    <row r="428" spans="1:16" s="112" customFormat="1" ht="25.5" customHeight="1">
      <c r="A428" s="114">
        <v>42</v>
      </c>
      <c r="B428" s="115" t="s">
        <v>686</v>
      </c>
      <c r="C428" s="124"/>
      <c r="D428" s="127"/>
      <c r="E428" s="126"/>
      <c r="F428" s="119" t="s">
        <v>738</v>
      </c>
      <c r="G428" s="114">
        <v>0.4</v>
      </c>
      <c r="H428" s="120">
        <f t="shared" si="0"/>
        <v>29</v>
      </c>
      <c r="I428" s="122"/>
      <c r="J428" s="122"/>
      <c r="K428" s="114">
        <v>29</v>
      </c>
      <c r="L428" s="114"/>
      <c r="M428" s="114"/>
      <c r="N428" s="114"/>
      <c r="O428" s="114">
        <f>8+21</f>
        <v>29</v>
      </c>
      <c r="P428" s="114" t="s">
        <v>47</v>
      </c>
    </row>
    <row r="429" spans="1:16" s="112" customFormat="1" ht="25.5" customHeight="1">
      <c r="A429" s="114">
        <v>43</v>
      </c>
      <c r="B429" s="115" t="s">
        <v>686</v>
      </c>
      <c r="C429" s="124"/>
      <c r="D429" s="127" t="s">
        <v>717</v>
      </c>
      <c r="E429" s="126" t="s">
        <v>680</v>
      </c>
      <c r="F429" s="119" t="s">
        <v>799</v>
      </c>
      <c r="G429" s="114">
        <v>0.4</v>
      </c>
      <c r="H429" s="120">
        <f t="shared" si="0"/>
        <v>5</v>
      </c>
      <c r="I429" s="122"/>
      <c r="J429" s="114">
        <v>3</v>
      </c>
      <c r="K429" s="114">
        <v>2</v>
      </c>
      <c r="L429" s="114"/>
      <c r="M429" s="114"/>
      <c r="N429" s="114">
        <v>5</v>
      </c>
      <c r="O429" s="114"/>
      <c r="P429" s="114" t="s">
        <v>47</v>
      </c>
    </row>
    <row r="430" spans="1:16" s="112" customFormat="1" ht="25.5" customHeight="1">
      <c r="A430" s="114">
        <v>44</v>
      </c>
      <c r="B430" s="115" t="s">
        <v>686</v>
      </c>
      <c r="C430" s="124"/>
      <c r="D430" s="127"/>
      <c r="E430" s="126"/>
      <c r="F430" s="119" t="s">
        <v>739</v>
      </c>
      <c r="G430" s="114">
        <v>0.4</v>
      </c>
      <c r="H430" s="120">
        <f t="shared" si="0"/>
        <v>6</v>
      </c>
      <c r="I430" s="122"/>
      <c r="J430" s="122"/>
      <c r="K430" s="114">
        <v>6</v>
      </c>
      <c r="L430" s="114"/>
      <c r="M430" s="114"/>
      <c r="N430" s="114"/>
      <c r="O430" s="114">
        <f>2+4</f>
        <v>6</v>
      </c>
      <c r="P430" s="114" t="s">
        <v>47</v>
      </c>
    </row>
    <row r="431" spans="1:16" s="112" customFormat="1" ht="25.5" customHeight="1">
      <c r="A431" s="114">
        <v>45</v>
      </c>
      <c r="B431" s="115" t="s">
        <v>686</v>
      </c>
      <c r="C431" s="124"/>
      <c r="D431" s="127"/>
      <c r="E431" s="126"/>
      <c r="F431" s="119" t="s">
        <v>740</v>
      </c>
      <c r="G431" s="114">
        <v>0.4</v>
      </c>
      <c r="H431" s="120">
        <f t="shared" si="0"/>
        <v>6</v>
      </c>
      <c r="I431" s="122"/>
      <c r="J431" s="122"/>
      <c r="K431" s="114">
        <v>6</v>
      </c>
      <c r="L431" s="114"/>
      <c r="M431" s="114"/>
      <c r="N431" s="114"/>
      <c r="O431" s="114">
        <f>3+3</f>
        <v>6</v>
      </c>
      <c r="P431" s="114" t="s">
        <v>47</v>
      </c>
    </row>
    <row r="432" spans="1:16" s="112" customFormat="1" ht="25.5" customHeight="1">
      <c r="A432" s="114">
        <v>46</v>
      </c>
      <c r="B432" s="115" t="s">
        <v>686</v>
      </c>
      <c r="C432" s="124"/>
      <c r="D432" s="127" t="s">
        <v>741</v>
      </c>
      <c r="E432" s="126" t="s">
        <v>680</v>
      </c>
      <c r="F432" s="119" t="s">
        <v>742</v>
      </c>
      <c r="G432" s="114">
        <v>0.4</v>
      </c>
      <c r="H432" s="120">
        <f t="shared" si="0"/>
        <v>114</v>
      </c>
      <c r="I432" s="122"/>
      <c r="J432" s="122"/>
      <c r="K432" s="114">
        <v>114</v>
      </c>
      <c r="L432" s="114"/>
      <c r="M432" s="114"/>
      <c r="N432" s="114"/>
      <c r="O432" s="114">
        <f>2+112</f>
        <v>114</v>
      </c>
      <c r="P432" s="114" t="s">
        <v>47</v>
      </c>
    </row>
    <row r="433" spans="1:16" s="112" customFormat="1" ht="25.5" customHeight="1">
      <c r="A433" s="114">
        <v>47</v>
      </c>
      <c r="B433" s="115" t="s">
        <v>686</v>
      </c>
      <c r="C433" s="124"/>
      <c r="D433" s="127" t="s">
        <v>743</v>
      </c>
      <c r="E433" s="126" t="s">
        <v>680</v>
      </c>
      <c r="F433" s="119" t="s">
        <v>744</v>
      </c>
      <c r="G433" s="114">
        <v>0.4</v>
      </c>
      <c r="H433" s="120">
        <f t="shared" si="0"/>
        <v>2</v>
      </c>
      <c r="I433" s="122"/>
      <c r="J433" s="114">
        <v>2</v>
      </c>
      <c r="K433" s="114"/>
      <c r="L433" s="114"/>
      <c r="M433" s="114"/>
      <c r="N433" s="114">
        <v>2</v>
      </c>
      <c r="O433" s="114"/>
      <c r="P433" s="114">
        <v>1</v>
      </c>
    </row>
    <row r="434" spans="1:16" s="112" customFormat="1" ht="25.5" customHeight="1">
      <c r="A434" s="114">
        <v>48</v>
      </c>
      <c r="B434" s="115" t="s">
        <v>686</v>
      </c>
      <c r="C434" s="124"/>
      <c r="D434" s="127"/>
      <c r="E434" s="126"/>
      <c r="F434" s="119" t="s">
        <v>745</v>
      </c>
      <c r="G434" s="114">
        <v>0.4</v>
      </c>
      <c r="H434" s="120">
        <f t="shared" si="0"/>
        <v>3</v>
      </c>
      <c r="I434" s="122"/>
      <c r="J434" s="122"/>
      <c r="K434" s="114">
        <v>3</v>
      </c>
      <c r="L434" s="114"/>
      <c r="M434" s="114"/>
      <c r="N434" s="114"/>
      <c r="O434" s="114">
        <v>3</v>
      </c>
      <c r="P434" s="114" t="s">
        <v>47</v>
      </c>
    </row>
    <row r="435" spans="1:16" s="112" customFormat="1" ht="25.5" customHeight="1">
      <c r="A435" s="114">
        <v>49</v>
      </c>
      <c r="B435" s="115" t="s">
        <v>686</v>
      </c>
      <c r="C435" s="123"/>
      <c r="D435" s="127" t="s">
        <v>500</v>
      </c>
      <c r="E435" s="131" t="s">
        <v>676</v>
      </c>
      <c r="F435" s="119" t="s">
        <v>803</v>
      </c>
      <c r="G435" s="114">
        <v>0.4</v>
      </c>
      <c r="H435" s="120">
        <f t="shared" si="0"/>
        <v>16</v>
      </c>
      <c r="I435" s="122"/>
      <c r="J435" s="114"/>
      <c r="K435" s="114">
        <v>16</v>
      </c>
      <c r="L435" s="114"/>
      <c r="M435" s="114"/>
      <c r="N435" s="114">
        <v>1</v>
      </c>
      <c r="O435" s="114">
        <f>1+14</f>
        <v>15</v>
      </c>
      <c r="P435" s="114" t="s">
        <v>47</v>
      </c>
    </row>
    <row r="436" spans="1:16" s="112" customFormat="1" ht="25.5" customHeight="1">
      <c r="A436" s="114">
        <v>50</v>
      </c>
      <c r="B436" s="115" t="s">
        <v>686</v>
      </c>
      <c r="C436" s="124"/>
      <c r="D436" s="127"/>
      <c r="E436" s="126"/>
      <c r="F436" s="119" t="s">
        <v>746</v>
      </c>
      <c r="G436" s="114">
        <v>0.4</v>
      </c>
      <c r="H436" s="120">
        <f t="shared" si="0"/>
        <v>3</v>
      </c>
      <c r="I436" s="122"/>
      <c r="J436" s="122"/>
      <c r="K436" s="114">
        <v>3</v>
      </c>
      <c r="L436" s="114"/>
      <c r="M436" s="114"/>
      <c r="N436" s="114"/>
      <c r="O436" s="114">
        <v>3</v>
      </c>
      <c r="P436" s="114" t="s">
        <v>47</v>
      </c>
    </row>
    <row r="437" spans="1:16" s="112" customFormat="1" ht="25.5" customHeight="1">
      <c r="A437" s="114">
        <v>51</v>
      </c>
      <c r="B437" s="115" t="s">
        <v>686</v>
      </c>
      <c r="C437" s="124"/>
      <c r="D437" s="127" t="s">
        <v>747</v>
      </c>
      <c r="E437" s="126" t="s">
        <v>676</v>
      </c>
      <c r="F437" s="119" t="s">
        <v>748</v>
      </c>
      <c r="G437" s="114">
        <v>0.4</v>
      </c>
      <c r="H437" s="120">
        <f t="shared" si="0"/>
        <v>4</v>
      </c>
      <c r="I437" s="114"/>
      <c r="J437" s="114"/>
      <c r="K437" s="114">
        <v>4</v>
      </c>
      <c r="L437" s="114"/>
      <c r="M437" s="114"/>
      <c r="N437" s="114">
        <v>2</v>
      </c>
      <c r="O437" s="114">
        <v>2</v>
      </c>
      <c r="P437" s="114">
        <v>3</v>
      </c>
    </row>
    <row r="438" spans="1:16" s="112" customFormat="1" ht="25.5" customHeight="1">
      <c r="A438" s="114">
        <v>52</v>
      </c>
      <c r="B438" s="115" t="s">
        <v>686</v>
      </c>
      <c r="C438" s="115"/>
      <c r="D438" s="127" t="s">
        <v>736</v>
      </c>
      <c r="E438" s="126" t="s">
        <v>680</v>
      </c>
      <c r="F438" s="119" t="s">
        <v>749</v>
      </c>
      <c r="G438" s="114">
        <v>0.4</v>
      </c>
      <c r="H438" s="120">
        <f t="shared" si="0"/>
        <v>4</v>
      </c>
      <c r="I438" s="114"/>
      <c r="J438" s="114">
        <v>2</v>
      </c>
      <c r="K438" s="114">
        <v>2</v>
      </c>
      <c r="L438" s="114"/>
      <c r="M438" s="114"/>
      <c r="N438" s="114">
        <v>2</v>
      </c>
      <c r="O438" s="114">
        <v>2</v>
      </c>
      <c r="P438" s="114">
        <v>1</v>
      </c>
    </row>
    <row r="439" spans="1:16" s="112" customFormat="1" ht="25.5" customHeight="1">
      <c r="A439" s="114">
        <v>53</v>
      </c>
      <c r="B439" s="115" t="s">
        <v>686</v>
      </c>
      <c r="C439" s="115"/>
      <c r="D439" s="127" t="s">
        <v>750</v>
      </c>
      <c r="E439" s="126" t="s">
        <v>680</v>
      </c>
      <c r="F439" s="119" t="s">
        <v>751</v>
      </c>
      <c r="G439" s="114">
        <v>0.4</v>
      </c>
      <c r="H439" s="120">
        <f t="shared" si="0"/>
        <v>23</v>
      </c>
      <c r="I439" s="114"/>
      <c r="J439" s="114"/>
      <c r="K439" s="114">
        <v>23</v>
      </c>
      <c r="L439" s="114"/>
      <c r="M439" s="114"/>
      <c r="N439" s="114"/>
      <c r="O439" s="114">
        <v>23</v>
      </c>
      <c r="P439" s="114" t="s">
        <v>47</v>
      </c>
    </row>
    <row r="440" spans="1:16" s="112" customFormat="1" ht="25.5" customHeight="1">
      <c r="A440" s="114">
        <v>54</v>
      </c>
      <c r="B440" s="115" t="s">
        <v>686</v>
      </c>
      <c r="C440" s="115"/>
      <c r="D440" s="127" t="s">
        <v>752</v>
      </c>
      <c r="E440" s="126" t="s">
        <v>680</v>
      </c>
      <c r="F440" s="119" t="s">
        <v>753</v>
      </c>
      <c r="G440" s="114">
        <v>0.4</v>
      </c>
      <c r="H440" s="120">
        <f t="shared" si="0"/>
        <v>61</v>
      </c>
      <c r="I440" s="114"/>
      <c r="J440" s="114"/>
      <c r="K440" s="114">
        <v>61</v>
      </c>
      <c r="L440" s="114"/>
      <c r="M440" s="114"/>
      <c r="N440" s="114"/>
      <c r="O440" s="114">
        <f>2+59</f>
        <v>61</v>
      </c>
      <c r="P440" s="114" t="s">
        <v>47</v>
      </c>
    </row>
    <row r="441" spans="1:16" s="112" customFormat="1" ht="25.5" customHeight="1">
      <c r="A441" s="114">
        <v>55</v>
      </c>
      <c r="B441" s="115" t="s">
        <v>686</v>
      </c>
      <c r="C441" s="115"/>
      <c r="D441" s="127" t="s">
        <v>754</v>
      </c>
      <c r="E441" s="126" t="s">
        <v>680</v>
      </c>
      <c r="F441" s="119" t="s">
        <v>755</v>
      </c>
      <c r="G441" s="114">
        <v>0.4</v>
      </c>
      <c r="H441" s="120">
        <f t="shared" si="0"/>
        <v>108</v>
      </c>
      <c r="I441" s="114"/>
      <c r="J441" s="114"/>
      <c r="K441" s="114">
        <v>108</v>
      </c>
      <c r="L441" s="114"/>
      <c r="M441" s="114"/>
      <c r="N441" s="114"/>
      <c r="O441" s="114">
        <v>108</v>
      </c>
      <c r="P441" s="114" t="s">
        <v>47</v>
      </c>
    </row>
    <row r="442" spans="1:16" s="112" customFormat="1" ht="25.5" customHeight="1">
      <c r="A442" s="114">
        <v>56</v>
      </c>
      <c r="B442" s="115" t="s">
        <v>686</v>
      </c>
      <c r="C442" s="115"/>
      <c r="D442" s="132"/>
      <c r="E442" s="126"/>
      <c r="F442" s="119" t="s">
        <v>756</v>
      </c>
      <c r="G442" s="114">
        <v>0.4</v>
      </c>
      <c r="H442" s="120">
        <f t="shared" si="0"/>
        <v>59</v>
      </c>
      <c r="I442" s="114"/>
      <c r="J442" s="114"/>
      <c r="K442" s="114">
        <v>59</v>
      </c>
      <c r="L442" s="114"/>
      <c r="M442" s="114"/>
      <c r="N442" s="114"/>
      <c r="O442" s="114">
        <f>1+58</f>
        <v>59</v>
      </c>
      <c r="P442" s="114" t="s">
        <v>47</v>
      </c>
    </row>
    <row r="443" spans="1:16" s="112" customFormat="1" ht="25.5" customHeight="1">
      <c r="A443" s="114">
        <v>57</v>
      </c>
      <c r="B443" s="115" t="s">
        <v>686</v>
      </c>
      <c r="C443" s="115"/>
      <c r="D443" s="132"/>
      <c r="E443" s="126"/>
      <c r="F443" s="119" t="s">
        <v>757</v>
      </c>
      <c r="G443" s="114">
        <v>0.4</v>
      </c>
      <c r="H443" s="120">
        <f t="shared" si="0"/>
        <v>2</v>
      </c>
      <c r="I443" s="114"/>
      <c r="J443" s="114"/>
      <c r="K443" s="114">
        <v>2</v>
      </c>
      <c r="L443" s="114"/>
      <c r="M443" s="114"/>
      <c r="N443" s="114"/>
      <c r="O443" s="114">
        <v>2</v>
      </c>
      <c r="P443" s="114" t="s">
        <v>47</v>
      </c>
    </row>
    <row r="444" spans="1:16" s="112" customFormat="1" ht="25.5" customHeight="1">
      <c r="A444" s="114">
        <v>58</v>
      </c>
      <c r="B444" s="115" t="s">
        <v>686</v>
      </c>
      <c r="C444" s="115"/>
      <c r="D444" s="127" t="s">
        <v>758</v>
      </c>
      <c r="E444" s="126" t="s">
        <v>676</v>
      </c>
      <c r="F444" s="119" t="s">
        <v>759</v>
      </c>
      <c r="G444" s="114">
        <v>0.4</v>
      </c>
      <c r="H444" s="120">
        <f t="shared" si="0"/>
        <v>47</v>
      </c>
      <c r="I444" s="114"/>
      <c r="J444" s="114"/>
      <c r="K444" s="114">
        <v>47</v>
      </c>
      <c r="L444" s="114"/>
      <c r="M444" s="114"/>
      <c r="N444" s="114">
        <v>1</v>
      </c>
      <c r="O444" s="114">
        <f>1+45</f>
        <v>46</v>
      </c>
      <c r="P444" s="114" t="s">
        <v>47</v>
      </c>
    </row>
    <row r="445" spans="1:16" s="112" customFormat="1" ht="25.5" customHeight="1">
      <c r="A445" s="114">
        <v>59</v>
      </c>
      <c r="B445" s="115" t="s">
        <v>686</v>
      </c>
      <c r="C445" s="115"/>
      <c r="D445" s="127" t="s">
        <v>760</v>
      </c>
      <c r="E445" s="126" t="s">
        <v>680</v>
      </c>
      <c r="F445" s="119" t="s">
        <v>761</v>
      </c>
      <c r="G445" s="114">
        <v>0.4</v>
      </c>
      <c r="H445" s="120">
        <f t="shared" si="0"/>
        <v>1</v>
      </c>
      <c r="I445" s="114"/>
      <c r="J445" s="114"/>
      <c r="K445" s="114">
        <v>1</v>
      </c>
      <c r="L445" s="114"/>
      <c r="M445" s="114"/>
      <c r="N445" s="114">
        <v>1</v>
      </c>
      <c r="O445" s="114"/>
      <c r="P445" s="114" t="s">
        <v>47</v>
      </c>
    </row>
    <row r="446" spans="1:16" s="112" customFormat="1" ht="25.5" customHeight="1">
      <c r="A446" s="114">
        <v>60</v>
      </c>
      <c r="B446" s="115" t="s">
        <v>686</v>
      </c>
      <c r="C446" s="115"/>
      <c r="D446" s="127" t="s">
        <v>762</v>
      </c>
      <c r="E446" s="126" t="s">
        <v>680</v>
      </c>
      <c r="F446" s="119" t="s">
        <v>763</v>
      </c>
      <c r="G446" s="114">
        <v>0.4</v>
      </c>
      <c r="H446" s="120">
        <f t="shared" si="0"/>
        <v>91</v>
      </c>
      <c r="I446" s="114"/>
      <c r="J446" s="114"/>
      <c r="K446" s="114">
        <v>91</v>
      </c>
      <c r="L446" s="114"/>
      <c r="M446" s="114"/>
      <c r="N446" s="114"/>
      <c r="O446" s="114">
        <f>7+84</f>
        <v>91</v>
      </c>
      <c r="P446" s="114" t="s">
        <v>47</v>
      </c>
    </row>
    <row r="447" spans="1:16" s="112" customFormat="1" ht="25.5" customHeight="1">
      <c r="A447" s="114">
        <v>61</v>
      </c>
      <c r="B447" s="115" t="s">
        <v>686</v>
      </c>
      <c r="C447" s="115"/>
      <c r="D447" s="127" t="s">
        <v>764</v>
      </c>
      <c r="E447" s="126" t="s">
        <v>680</v>
      </c>
      <c r="F447" s="119" t="s">
        <v>765</v>
      </c>
      <c r="G447" s="114">
        <v>0.4</v>
      </c>
      <c r="H447" s="120">
        <f t="shared" si="0"/>
        <v>1</v>
      </c>
      <c r="I447" s="114"/>
      <c r="J447" s="114"/>
      <c r="K447" s="114">
        <v>1</v>
      </c>
      <c r="L447" s="114"/>
      <c r="M447" s="114"/>
      <c r="N447" s="114">
        <v>1</v>
      </c>
      <c r="O447" s="114"/>
      <c r="P447" s="114" t="s">
        <v>47</v>
      </c>
    </row>
    <row r="448" spans="1:16" s="112" customFormat="1" ht="25.5" customHeight="1">
      <c r="A448" s="114">
        <v>62</v>
      </c>
      <c r="B448" s="115" t="s">
        <v>686</v>
      </c>
      <c r="C448" s="115"/>
      <c r="D448" s="127" t="s">
        <v>630</v>
      </c>
      <c r="E448" s="126" t="s">
        <v>676</v>
      </c>
      <c r="F448" s="119" t="s">
        <v>766</v>
      </c>
      <c r="G448" s="114">
        <v>0.4</v>
      </c>
      <c r="H448" s="120">
        <f t="shared" si="0"/>
        <v>67</v>
      </c>
      <c r="I448" s="114"/>
      <c r="J448" s="114"/>
      <c r="K448" s="114">
        <v>67</v>
      </c>
      <c r="L448" s="114"/>
      <c r="M448" s="114"/>
      <c r="N448" s="114"/>
      <c r="O448" s="114">
        <v>67</v>
      </c>
      <c r="P448" s="114" t="s">
        <v>47</v>
      </c>
    </row>
    <row r="449" spans="1:16" s="112" customFormat="1" ht="25.5" customHeight="1">
      <c r="A449" s="114">
        <v>63</v>
      </c>
      <c r="B449" s="115" t="s">
        <v>686</v>
      </c>
      <c r="C449" s="123"/>
      <c r="D449" s="127" t="s">
        <v>515</v>
      </c>
      <c r="E449" s="126" t="s">
        <v>680</v>
      </c>
      <c r="F449" s="119" t="s">
        <v>767</v>
      </c>
      <c r="G449" s="114">
        <v>0.4</v>
      </c>
      <c r="H449" s="120">
        <f t="shared" si="0"/>
        <v>27</v>
      </c>
      <c r="I449" s="122"/>
      <c r="J449" s="122"/>
      <c r="K449" s="114">
        <v>27</v>
      </c>
      <c r="L449" s="114"/>
      <c r="M449" s="114"/>
      <c r="N449" s="114"/>
      <c r="O449" s="114">
        <v>27</v>
      </c>
      <c r="P449" s="114" t="s">
        <v>47</v>
      </c>
    </row>
    <row r="450" spans="1:16" s="112" customFormat="1" ht="25.5" customHeight="1">
      <c r="A450" s="114">
        <v>64</v>
      </c>
      <c r="B450" s="115" t="s">
        <v>686</v>
      </c>
      <c r="C450" s="115"/>
      <c r="D450" s="127" t="s">
        <v>768</v>
      </c>
      <c r="E450" s="126" t="s">
        <v>680</v>
      </c>
      <c r="F450" s="119" t="s">
        <v>769</v>
      </c>
      <c r="G450" s="114">
        <v>0.4</v>
      </c>
      <c r="H450" s="120">
        <f t="shared" si="0"/>
        <v>4</v>
      </c>
      <c r="I450" s="114"/>
      <c r="J450" s="114"/>
      <c r="K450" s="114">
        <v>4</v>
      </c>
      <c r="L450" s="114"/>
      <c r="M450" s="114"/>
      <c r="N450" s="114">
        <v>2</v>
      </c>
      <c r="O450" s="114">
        <v>2</v>
      </c>
      <c r="P450" s="114" t="s">
        <v>47</v>
      </c>
    </row>
    <row r="451" spans="1:16" s="112" customFormat="1" ht="25.5" customHeight="1">
      <c r="A451" s="114">
        <v>65</v>
      </c>
      <c r="B451" s="115" t="s">
        <v>686</v>
      </c>
      <c r="C451" s="115"/>
      <c r="D451" s="127" t="s">
        <v>770</v>
      </c>
      <c r="E451" s="126" t="s">
        <v>680</v>
      </c>
      <c r="F451" s="119" t="s">
        <v>771</v>
      </c>
      <c r="G451" s="114">
        <v>0.4</v>
      </c>
      <c r="H451" s="120">
        <f t="shared" si="0"/>
        <v>1</v>
      </c>
      <c r="I451" s="114"/>
      <c r="J451" s="114"/>
      <c r="K451" s="114">
        <v>1</v>
      </c>
      <c r="L451" s="114"/>
      <c r="M451" s="114"/>
      <c r="N451" s="114">
        <v>1</v>
      </c>
      <c r="O451" s="114"/>
      <c r="P451" s="114" t="s">
        <v>47</v>
      </c>
    </row>
    <row r="452" spans="1:16" s="112" customFormat="1" ht="25.5" customHeight="1">
      <c r="A452" s="114">
        <v>66</v>
      </c>
      <c r="B452" s="115" t="s">
        <v>686</v>
      </c>
      <c r="C452" s="115"/>
      <c r="D452" s="127" t="s">
        <v>772</v>
      </c>
      <c r="E452" s="126" t="s">
        <v>680</v>
      </c>
      <c r="F452" s="119" t="s">
        <v>773</v>
      </c>
      <c r="G452" s="114">
        <v>0.4</v>
      </c>
      <c r="H452" s="120">
        <f t="shared" si="0"/>
        <v>2</v>
      </c>
      <c r="I452" s="114"/>
      <c r="J452" s="114"/>
      <c r="K452" s="114">
        <v>2</v>
      </c>
      <c r="L452" s="114"/>
      <c r="M452" s="114"/>
      <c r="N452" s="114">
        <v>2</v>
      </c>
      <c r="O452" s="114"/>
      <c r="P452" s="114" t="s">
        <v>47</v>
      </c>
    </row>
    <row r="453" spans="1:16" s="112" customFormat="1" ht="25.5" customHeight="1">
      <c r="A453" s="114">
        <v>67</v>
      </c>
      <c r="B453" s="115" t="s">
        <v>686</v>
      </c>
      <c r="C453" s="115"/>
      <c r="D453" s="127" t="s">
        <v>774</v>
      </c>
      <c r="E453" s="126" t="s">
        <v>680</v>
      </c>
      <c r="F453" s="119" t="s">
        <v>775</v>
      </c>
      <c r="G453" s="114">
        <v>0.4</v>
      </c>
      <c r="H453" s="120">
        <f t="shared" si="0"/>
        <v>2</v>
      </c>
      <c r="I453" s="114"/>
      <c r="J453" s="114"/>
      <c r="K453" s="114">
        <v>2</v>
      </c>
      <c r="L453" s="114"/>
      <c r="M453" s="114"/>
      <c r="N453" s="114">
        <v>2</v>
      </c>
      <c r="O453" s="114"/>
      <c r="P453" s="114" t="s">
        <v>47</v>
      </c>
    </row>
    <row r="454" spans="1:16" s="112" customFormat="1" ht="25.5" customHeight="1">
      <c r="A454" s="114">
        <v>68</v>
      </c>
      <c r="B454" s="115" t="s">
        <v>686</v>
      </c>
      <c r="C454" s="115"/>
      <c r="D454" s="127" t="s">
        <v>719</v>
      </c>
      <c r="E454" s="126" t="s">
        <v>680</v>
      </c>
      <c r="F454" s="119" t="s">
        <v>776</v>
      </c>
      <c r="G454" s="114">
        <v>0.4</v>
      </c>
      <c r="H454" s="120">
        <f t="shared" ref="H454:H465" si="1">I454+J454+K454</f>
        <v>78</v>
      </c>
      <c r="I454" s="114"/>
      <c r="J454" s="114"/>
      <c r="K454" s="114">
        <v>78</v>
      </c>
      <c r="L454" s="114"/>
      <c r="M454" s="114"/>
      <c r="N454" s="114">
        <v>2</v>
      </c>
      <c r="O454" s="114">
        <v>76</v>
      </c>
      <c r="P454" s="114" t="s">
        <v>47</v>
      </c>
    </row>
    <row r="455" spans="1:16" s="112" customFormat="1" ht="25.5" customHeight="1">
      <c r="A455" s="114">
        <v>69</v>
      </c>
      <c r="B455" s="115" t="s">
        <v>686</v>
      </c>
      <c r="C455" s="123"/>
      <c r="D455" s="127" t="s">
        <v>804</v>
      </c>
      <c r="E455" s="126" t="s">
        <v>680</v>
      </c>
      <c r="F455" s="119" t="s">
        <v>805</v>
      </c>
      <c r="G455" s="114">
        <v>0.4</v>
      </c>
      <c r="H455" s="120">
        <f t="shared" si="1"/>
        <v>2</v>
      </c>
      <c r="I455" s="114"/>
      <c r="J455" s="114"/>
      <c r="K455" s="114">
        <v>2</v>
      </c>
      <c r="L455" s="114"/>
      <c r="M455" s="114"/>
      <c r="N455" s="114">
        <v>2</v>
      </c>
      <c r="O455" s="114"/>
      <c r="P455" s="114"/>
    </row>
    <row r="456" spans="1:16" s="112" customFormat="1" ht="25.5" customHeight="1">
      <c r="A456" s="114">
        <v>70</v>
      </c>
      <c r="B456" s="115" t="s">
        <v>686</v>
      </c>
      <c r="C456" s="115"/>
      <c r="D456" s="127" t="s">
        <v>777</v>
      </c>
      <c r="E456" s="126" t="s">
        <v>680</v>
      </c>
      <c r="F456" s="119" t="s">
        <v>778</v>
      </c>
      <c r="G456" s="114">
        <v>0.4</v>
      </c>
      <c r="H456" s="120">
        <f t="shared" si="1"/>
        <v>6</v>
      </c>
      <c r="I456" s="114"/>
      <c r="J456" s="114"/>
      <c r="K456" s="114">
        <v>6</v>
      </c>
      <c r="L456" s="114"/>
      <c r="M456" s="114"/>
      <c r="N456" s="114"/>
      <c r="O456" s="114">
        <v>6</v>
      </c>
      <c r="P456" s="114" t="s">
        <v>47</v>
      </c>
    </row>
    <row r="457" spans="1:16" s="112" customFormat="1" ht="25.5" customHeight="1">
      <c r="A457" s="114">
        <v>71</v>
      </c>
      <c r="B457" s="115" t="s">
        <v>686</v>
      </c>
      <c r="C457" s="115"/>
      <c r="D457" s="127" t="s">
        <v>779</v>
      </c>
      <c r="E457" s="126" t="s">
        <v>680</v>
      </c>
      <c r="F457" s="119" t="s">
        <v>780</v>
      </c>
      <c r="G457" s="114">
        <v>0.4</v>
      </c>
      <c r="H457" s="120">
        <f t="shared" si="1"/>
        <v>29</v>
      </c>
      <c r="I457" s="114"/>
      <c r="J457" s="114"/>
      <c r="K457" s="114">
        <v>29</v>
      </c>
      <c r="L457" s="114"/>
      <c r="M457" s="114"/>
      <c r="N457" s="114"/>
      <c r="O457" s="114">
        <f>1+28</f>
        <v>29</v>
      </c>
      <c r="P457" s="114" t="s">
        <v>47</v>
      </c>
    </row>
    <row r="458" spans="1:16" s="112" customFormat="1" ht="25.5" customHeight="1">
      <c r="A458" s="114">
        <v>72</v>
      </c>
      <c r="B458" s="115" t="s">
        <v>686</v>
      </c>
      <c r="C458" s="123"/>
      <c r="D458" s="127" t="s">
        <v>479</v>
      </c>
      <c r="E458" s="131"/>
      <c r="F458" s="119" t="s">
        <v>806</v>
      </c>
      <c r="G458" s="114">
        <v>0.4</v>
      </c>
      <c r="H458" s="120">
        <f t="shared" si="1"/>
        <v>8</v>
      </c>
      <c r="I458" s="122"/>
      <c r="J458" s="114"/>
      <c r="K458" s="114">
        <v>8</v>
      </c>
      <c r="L458" s="114"/>
      <c r="M458" s="114"/>
      <c r="N458" s="114"/>
      <c r="O458" s="114">
        <v>8</v>
      </c>
      <c r="P458" s="114"/>
    </row>
    <row r="459" spans="1:16" s="112" customFormat="1" ht="25.5" customHeight="1">
      <c r="A459" s="114">
        <v>73</v>
      </c>
      <c r="B459" s="115" t="s">
        <v>686</v>
      </c>
      <c r="C459" s="115"/>
      <c r="D459" s="127" t="s">
        <v>781</v>
      </c>
      <c r="E459" s="126" t="s">
        <v>680</v>
      </c>
      <c r="F459" s="119" t="s">
        <v>807</v>
      </c>
      <c r="G459" s="114">
        <v>0.4</v>
      </c>
      <c r="H459" s="120">
        <f t="shared" si="1"/>
        <v>1</v>
      </c>
      <c r="I459" s="114"/>
      <c r="J459" s="114"/>
      <c r="K459" s="114">
        <v>1</v>
      </c>
      <c r="L459" s="114"/>
      <c r="M459" s="114"/>
      <c r="N459" s="114">
        <v>1</v>
      </c>
      <c r="O459" s="114"/>
      <c r="P459" s="114" t="s">
        <v>47</v>
      </c>
    </row>
    <row r="460" spans="1:16" s="112" customFormat="1" ht="25.5" customHeight="1">
      <c r="A460" s="114">
        <v>74</v>
      </c>
      <c r="B460" s="115" t="s">
        <v>686</v>
      </c>
      <c r="C460" s="115"/>
      <c r="D460" s="127" t="s">
        <v>783</v>
      </c>
      <c r="E460" s="126" t="s">
        <v>680</v>
      </c>
      <c r="F460" s="119" t="s">
        <v>784</v>
      </c>
      <c r="G460" s="114">
        <v>0.4</v>
      </c>
      <c r="H460" s="120">
        <f t="shared" si="1"/>
        <v>6</v>
      </c>
      <c r="I460" s="114"/>
      <c r="J460" s="114"/>
      <c r="K460" s="114">
        <v>6</v>
      </c>
      <c r="L460" s="114"/>
      <c r="M460" s="114"/>
      <c r="N460" s="114"/>
      <c r="O460" s="114">
        <v>6</v>
      </c>
      <c r="P460" s="114" t="s">
        <v>47</v>
      </c>
    </row>
    <row r="461" spans="1:16" s="112" customFormat="1" ht="25.5" customHeight="1">
      <c r="A461" s="114">
        <v>75</v>
      </c>
      <c r="B461" s="115" t="s">
        <v>686</v>
      </c>
      <c r="C461" s="115"/>
      <c r="D461" s="127" t="s">
        <v>713</v>
      </c>
      <c r="E461" s="126" t="s">
        <v>680</v>
      </c>
      <c r="F461" s="119" t="s">
        <v>785</v>
      </c>
      <c r="G461" s="114">
        <v>0.4</v>
      </c>
      <c r="H461" s="120">
        <f t="shared" si="1"/>
        <v>134</v>
      </c>
      <c r="I461" s="114"/>
      <c r="J461" s="114"/>
      <c r="K461" s="114">
        <v>134</v>
      </c>
      <c r="L461" s="114"/>
      <c r="M461" s="114"/>
      <c r="N461" s="114">
        <v>1</v>
      </c>
      <c r="O461" s="114">
        <v>133</v>
      </c>
      <c r="P461" s="114" t="s">
        <v>47</v>
      </c>
    </row>
    <row r="462" spans="1:16" s="112" customFormat="1" ht="25.5" customHeight="1">
      <c r="A462" s="114">
        <v>76</v>
      </c>
      <c r="B462" s="115" t="s">
        <v>686</v>
      </c>
      <c r="C462" s="115"/>
      <c r="D462" s="127" t="s">
        <v>786</v>
      </c>
      <c r="E462" s="126" t="s">
        <v>680</v>
      </c>
      <c r="F462" s="119" t="s">
        <v>787</v>
      </c>
      <c r="G462" s="114">
        <v>0.4</v>
      </c>
      <c r="H462" s="120">
        <f t="shared" si="1"/>
        <v>23</v>
      </c>
      <c r="I462" s="114"/>
      <c r="J462" s="114"/>
      <c r="K462" s="114">
        <v>23</v>
      </c>
      <c r="L462" s="114"/>
      <c r="M462" s="114"/>
      <c r="N462" s="114">
        <v>1</v>
      </c>
      <c r="O462" s="114">
        <v>22</v>
      </c>
      <c r="P462" s="114" t="s">
        <v>47</v>
      </c>
    </row>
    <row r="463" spans="1:16" s="112" customFormat="1" ht="25.5" customHeight="1">
      <c r="A463" s="114">
        <v>77</v>
      </c>
      <c r="B463" s="115" t="s">
        <v>686</v>
      </c>
      <c r="C463" s="115"/>
      <c r="D463" s="127" t="s">
        <v>788</v>
      </c>
      <c r="E463" s="126" t="s">
        <v>680</v>
      </c>
      <c r="F463" s="119" t="s">
        <v>789</v>
      </c>
      <c r="G463" s="114">
        <v>0.4</v>
      </c>
      <c r="H463" s="120">
        <f t="shared" si="1"/>
        <v>154</v>
      </c>
      <c r="I463" s="114"/>
      <c r="J463" s="114"/>
      <c r="K463" s="114">
        <v>154</v>
      </c>
      <c r="L463" s="114"/>
      <c r="M463" s="114"/>
      <c r="N463" s="114">
        <v>1</v>
      </c>
      <c r="O463" s="114">
        <v>153</v>
      </c>
      <c r="P463" s="114" t="s">
        <v>47</v>
      </c>
    </row>
    <row r="464" spans="1:16" s="112" customFormat="1" ht="25.5" customHeight="1">
      <c r="A464" s="114">
        <v>78</v>
      </c>
      <c r="B464" s="115" t="s">
        <v>686</v>
      </c>
      <c r="C464" s="115"/>
      <c r="D464" s="127" t="s">
        <v>790</v>
      </c>
      <c r="E464" s="126" t="s">
        <v>680</v>
      </c>
      <c r="F464" s="119" t="s">
        <v>791</v>
      </c>
      <c r="G464" s="114">
        <v>0.4</v>
      </c>
      <c r="H464" s="120">
        <f t="shared" si="1"/>
        <v>17</v>
      </c>
      <c r="I464" s="114"/>
      <c r="J464" s="114"/>
      <c r="K464" s="114">
        <v>17</v>
      </c>
      <c r="L464" s="114"/>
      <c r="M464" s="114"/>
      <c r="N464" s="114"/>
      <c r="O464" s="114">
        <v>17</v>
      </c>
      <c r="P464" s="114" t="s">
        <v>47</v>
      </c>
    </row>
    <row r="465" spans="1:16" s="112" customFormat="1" ht="25.5" customHeight="1">
      <c r="A465" s="114">
        <v>79</v>
      </c>
      <c r="B465" s="115" t="s">
        <v>686</v>
      </c>
      <c r="C465" s="115"/>
      <c r="D465" s="127" t="s">
        <v>792</v>
      </c>
      <c r="E465" s="126" t="s">
        <v>680</v>
      </c>
      <c r="F465" s="119" t="s">
        <v>793</v>
      </c>
      <c r="G465" s="114">
        <v>0.4</v>
      </c>
      <c r="H465" s="120">
        <f t="shared" si="1"/>
        <v>1</v>
      </c>
      <c r="I465" s="114"/>
      <c r="J465" s="114"/>
      <c r="K465" s="114">
        <v>1</v>
      </c>
      <c r="L465" s="114"/>
      <c r="M465" s="114"/>
      <c r="N465" s="114">
        <v>1</v>
      </c>
      <c r="O465" s="114"/>
      <c r="P465" s="114" t="s">
        <v>47</v>
      </c>
    </row>
    <row r="466" spans="1:16" s="137" customFormat="1" ht="25.5" customHeight="1">
      <c r="A466" s="122"/>
      <c r="B466" s="133" t="s">
        <v>794</v>
      </c>
      <c r="C466" s="133"/>
      <c r="D466" s="134"/>
      <c r="E466" s="135"/>
      <c r="F466" s="136"/>
      <c r="G466" s="122"/>
      <c r="H466" s="122">
        <f>SUM(H387:H465)</f>
        <v>1840</v>
      </c>
      <c r="I466" s="122"/>
      <c r="J466" s="122">
        <f>SUM(J387:J465)</f>
        <v>21</v>
      </c>
      <c r="K466" s="122">
        <f>SUM(K387:K465)</f>
        <v>1819</v>
      </c>
      <c r="L466" s="122"/>
      <c r="M466" s="122"/>
      <c r="N466" s="122">
        <f>SUM(N387:N465)</f>
        <v>107</v>
      </c>
      <c r="O466" s="122">
        <f>SUM(O387:O465)</f>
        <v>1733</v>
      </c>
      <c r="P466" s="122">
        <f>SUM(P387:P465)</f>
        <v>12</v>
      </c>
    </row>
    <row r="467" spans="1:16" s="112" customFormat="1" ht="25.5" customHeight="1">
      <c r="A467" s="138"/>
      <c r="B467" s="139"/>
      <c r="C467" s="139"/>
      <c r="D467" s="140"/>
      <c r="E467" s="141"/>
      <c r="F467" s="142"/>
      <c r="G467" s="138"/>
      <c r="H467" s="143"/>
      <c r="I467" s="144"/>
      <c r="J467" s="144"/>
      <c r="K467" s="144"/>
      <c r="L467" s="144"/>
      <c r="M467" s="138"/>
      <c r="N467" s="142"/>
      <c r="O467" s="142"/>
      <c r="P467" s="138"/>
    </row>
    <row r="468" spans="1:16" s="112" customFormat="1" ht="25.5" customHeight="1">
      <c r="A468" s="145"/>
      <c r="B468" s="145" t="s">
        <v>149</v>
      </c>
      <c r="C468" s="145"/>
      <c r="D468" s="145"/>
      <c r="E468" s="145"/>
      <c r="F468" s="145"/>
      <c r="G468" s="145"/>
      <c r="H468" s="145" t="s">
        <v>150</v>
      </c>
      <c r="I468" s="145"/>
      <c r="J468" s="145"/>
      <c r="K468" s="145"/>
      <c r="L468" s="145"/>
      <c r="M468" s="145"/>
      <c r="N468" s="145"/>
      <c r="O468" s="145"/>
      <c r="P468" s="145"/>
    </row>
    <row r="471" spans="1:16" s="111" customFormat="1" ht="25.5" customHeight="1">
      <c r="A471" s="109"/>
      <c r="B471" s="110"/>
      <c r="C471" s="110"/>
      <c r="D471" s="110"/>
      <c r="E471" s="110"/>
      <c r="F471" s="110"/>
      <c r="G471" s="575" t="s">
        <v>654</v>
      </c>
      <c r="H471" s="576"/>
      <c r="I471" s="576"/>
      <c r="J471" s="576"/>
      <c r="K471" s="576"/>
      <c r="L471" s="576"/>
      <c r="M471" s="576"/>
      <c r="N471" s="576"/>
      <c r="O471" s="576"/>
      <c r="P471" s="576"/>
    </row>
    <row r="472" spans="1:16" s="111" customFormat="1" ht="53.25" customHeight="1">
      <c r="A472" s="109"/>
      <c r="B472" s="110"/>
      <c r="C472" s="110"/>
      <c r="D472" s="110"/>
      <c r="E472" s="110"/>
      <c r="F472" s="575" t="s">
        <v>655</v>
      </c>
      <c r="G472" s="576"/>
      <c r="H472" s="576"/>
      <c r="I472" s="576"/>
      <c r="J472" s="576"/>
      <c r="K472" s="576"/>
      <c r="L472" s="576"/>
      <c r="M472" s="576"/>
      <c r="N472" s="576"/>
      <c r="O472" s="576"/>
      <c r="P472" s="576"/>
    </row>
    <row r="473" spans="1:16" s="111" customFormat="1" ht="15" customHeight="1">
      <c r="A473" s="109"/>
      <c r="B473" s="110"/>
      <c r="C473" s="110"/>
      <c r="D473" s="110"/>
      <c r="E473" s="110"/>
      <c r="F473" s="149"/>
      <c r="G473" s="150"/>
      <c r="H473" s="150"/>
      <c r="I473" s="150"/>
      <c r="J473" s="150"/>
      <c r="K473" s="150"/>
      <c r="L473" s="150"/>
      <c r="M473" s="150"/>
      <c r="N473" s="150"/>
      <c r="O473" s="150"/>
      <c r="P473" s="150"/>
    </row>
    <row r="474" spans="1:16" s="112" customFormat="1" ht="31.5" customHeight="1">
      <c r="A474" s="578" t="s">
        <v>808</v>
      </c>
      <c r="B474" s="578"/>
      <c r="C474" s="578"/>
      <c r="D474" s="578"/>
      <c r="E474" s="578"/>
      <c r="F474" s="578"/>
      <c r="G474" s="578"/>
      <c r="H474" s="578"/>
      <c r="I474" s="578"/>
      <c r="J474" s="578"/>
      <c r="K474" s="578"/>
      <c r="L474" s="578"/>
      <c r="M474" s="578"/>
      <c r="N474" s="578"/>
      <c r="O474" s="578"/>
      <c r="P474" s="578"/>
    </row>
    <row r="475" spans="1:16" s="112" customFormat="1" ht="16.5" customHeight="1"/>
    <row r="476" spans="1:16" s="112" customFormat="1" ht="25.5" customHeight="1">
      <c r="A476" s="579" t="s">
        <v>32</v>
      </c>
      <c r="B476" s="578"/>
      <c r="C476" s="578"/>
      <c r="D476" s="578"/>
      <c r="E476" s="578"/>
      <c r="F476" s="578"/>
      <c r="G476" s="578"/>
      <c r="H476" s="578"/>
      <c r="I476" s="578"/>
      <c r="J476" s="578"/>
      <c r="K476" s="578"/>
      <c r="L476" s="578"/>
      <c r="M476" s="578"/>
      <c r="N476" s="578"/>
      <c r="O476" s="578"/>
      <c r="P476" s="578"/>
    </row>
    <row r="477" spans="1:16" s="112" customFormat="1" ht="14.25" customHeight="1">
      <c r="A477" s="580" t="s">
        <v>431</v>
      </c>
      <c r="B477" s="580"/>
      <c r="C477" s="580"/>
      <c r="D477" s="580"/>
      <c r="E477" s="580"/>
      <c r="F477" s="580"/>
      <c r="G477" s="580"/>
      <c r="H477" s="580"/>
      <c r="I477" s="580"/>
      <c r="J477" s="580"/>
      <c r="K477" s="580"/>
      <c r="L477" s="580"/>
      <c r="M477" s="580"/>
      <c r="N477" s="580"/>
      <c r="O477" s="580"/>
      <c r="P477" s="580"/>
    </row>
    <row r="478" spans="1:16" s="112" customFormat="1" ht="30" customHeight="1">
      <c r="A478" s="581" t="s">
        <v>657</v>
      </c>
      <c r="B478" s="568" t="s">
        <v>658</v>
      </c>
      <c r="C478" s="568" t="s">
        <v>659</v>
      </c>
      <c r="D478" s="564" t="s">
        <v>660</v>
      </c>
      <c r="E478" s="564"/>
      <c r="F478" s="564" t="s">
        <v>661</v>
      </c>
      <c r="G478" s="564"/>
      <c r="H478" s="565" t="s">
        <v>662</v>
      </c>
      <c r="I478" s="566"/>
      <c r="J478" s="566"/>
      <c r="K478" s="566"/>
      <c r="L478" s="566"/>
      <c r="M478" s="566"/>
      <c r="N478" s="566"/>
      <c r="O478" s="566"/>
      <c r="P478" s="567"/>
    </row>
    <row r="479" spans="1:16" s="112" customFormat="1" ht="25.5" customHeight="1">
      <c r="A479" s="582"/>
      <c r="B479" s="569"/>
      <c r="C479" s="569"/>
      <c r="D479" s="568" t="s">
        <v>663</v>
      </c>
      <c r="E479" s="568" t="s">
        <v>664</v>
      </c>
      <c r="F479" s="568" t="s">
        <v>665</v>
      </c>
      <c r="G479" s="568" t="s">
        <v>666</v>
      </c>
      <c r="H479" s="563" t="s">
        <v>451</v>
      </c>
      <c r="I479" s="571" t="s">
        <v>452</v>
      </c>
      <c r="J479" s="571"/>
      <c r="K479" s="571"/>
      <c r="L479" s="572" t="s">
        <v>453</v>
      </c>
      <c r="M479" s="573"/>
      <c r="N479" s="573"/>
      <c r="O479" s="574"/>
      <c r="P479" s="568" t="s">
        <v>454</v>
      </c>
    </row>
    <row r="480" spans="1:16" s="112" customFormat="1" ht="25.5" customHeight="1">
      <c r="A480" s="582"/>
      <c r="B480" s="569"/>
      <c r="C480" s="569"/>
      <c r="D480" s="569"/>
      <c r="E480" s="569"/>
      <c r="F480" s="569"/>
      <c r="G480" s="569"/>
      <c r="H480" s="563"/>
      <c r="I480" s="563" t="s">
        <v>667</v>
      </c>
      <c r="J480" s="563" t="s">
        <v>668</v>
      </c>
      <c r="K480" s="563" t="s">
        <v>669</v>
      </c>
      <c r="L480" s="561" t="s">
        <v>670</v>
      </c>
      <c r="M480" s="561" t="s">
        <v>671</v>
      </c>
      <c r="N480" s="561" t="s">
        <v>672</v>
      </c>
      <c r="O480" s="561" t="s">
        <v>673</v>
      </c>
      <c r="P480" s="569"/>
    </row>
    <row r="481" spans="1:16" s="112" customFormat="1" ht="42.75" customHeight="1">
      <c r="A481" s="583"/>
      <c r="B481" s="570"/>
      <c r="C481" s="570"/>
      <c r="D481" s="570"/>
      <c r="E481" s="570"/>
      <c r="F481" s="570"/>
      <c r="G481" s="570"/>
      <c r="H481" s="563"/>
      <c r="I481" s="563"/>
      <c r="J481" s="563"/>
      <c r="K481" s="563"/>
      <c r="L481" s="562"/>
      <c r="M481" s="562"/>
      <c r="N481" s="562"/>
      <c r="O481" s="562"/>
      <c r="P481" s="570"/>
    </row>
    <row r="482" spans="1:16" s="112" customFormat="1" ht="18" customHeight="1">
      <c r="A482" s="113" t="s">
        <v>674</v>
      </c>
      <c r="B482" s="113" t="s">
        <v>350</v>
      </c>
      <c r="C482" s="113" t="s">
        <v>352</v>
      </c>
      <c r="D482" s="113" t="s">
        <v>346</v>
      </c>
      <c r="E482" s="113" t="s">
        <v>675</v>
      </c>
      <c r="F482" s="113" t="s">
        <v>676</v>
      </c>
      <c r="G482" s="113" t="s">
        <v>677</v>
      </c>
      <c r="H482" s="113" t="s">
        <v>678</v>
      </c>
      <c r="I482" s="113" t="s">
        <v>679</v>
      </c>
      <c r="J482" s="113" t="s">
        <v>680</v>
      </c>
      <c r="K482" s="113" t="s">
        <v>357</v>
      </c>
      <c r="L482" s="113" t="s">
        <v>681</v>
      </c>
      <c r="M482" s="113" t="s">
        <v>682</v>
      </c>
      <c r="N482" s="113" t="s">
        <v>683</v>
      </c>
      <c r="O482" s="113" t="s">
        <v>684</v>
      </c>
      <c r="P482" s="113" t="s">
        <v>685</v>
      </c>
    </row>
    <row r="483" spans="1:16" s="112" customFormat="1" ht="25.5" customHeight="1">
      <c r="A483" s="114">
        <v>1</v>
      </c>
      <c r="B483" s="115" t="s">
        <v>686</v>
      </c>
      <c r="C483" s="116" t="s">
        <v>47</v>
      </c>
      <c r="D483" s="117" t="s">
        <v>687</v>
      </c>
      <c r="E483" s="118" t="s">
        <v>680</v>
      </c>
      <c r="F483" s="119" t="s">
        <v>688</v>
      </c>
      <c r="G483" s="114">
        <v>0.4</v>
      </c>
      <c r="H483" s="120">
        <f>I483+J483+K483</f>
        <v>15</v>
      </c>
      <c r="I483" s="121"/>
      <c r="J483" s="121"/>
      <c r="K483" s="121">
        <v>15</v>
      </c>
      <c r="L483" s="121"/>
      <c r="M483" s="114"/>
      <c r="N483" s="114">
        <v>1</v>
      </c>
      <c r="O483" s="114">
        <v>14</v>
      </c>
      <c r="P483" s="114" t="s">
        <v>47</v>
      </c>
    </row>
    <row r="484" spans="1:16" s="112" customFormat="1" ht="25.5" customHeight="1">
      <c r="A484" s="114">
        <v>2</v>
      </c>
      <c r="B484" s="115" t="s">
        <v>686</v>
      </c>
      <c r="C484" s="116" t="s">
        <v>47</v>
      </c>
      <c r="D484" s="116" t="s">
        <v>47</v>
      </c>
      <c r="E484" s="116" t="s">
        <v>47</v>
      </c>
      <c r="F484" s="119" t="s">
        <v>689</v>
      </c>
      <c r="G484" s="114">
        <v>0.4</v>
      </c>
      <c r="H484" s="120">
        <f t="shared" ref="H484:H549" si="2">I484+J484+K484</f>
        <v>10</v>
      </c>
      <c r="I484" s="121"/>
      <c r="J484" s="121"/>
      <c r="K484" s="121">
        <v>10</v>
      </c>
      <c r="L484" s="121"/>
      <c r="M484" s="114"/>
      <c r="N484" s="114"/>
      <c r="O484" s="114">
        <v>10</v>
      </c>
      <c r="P484" s="114" t="s">
        <v>47</v>
      </c>
    </row>
    <row r="485" spans="1:16" s="112" customFormat="1" ht="25.5" customHeight="1">
      <c r="A485" s="114">
        <v>3</v>
      </c>
      <c r="B485" s="115" t="s">
        <v>686</v>
      </c>
      <c r="C485" s="116" t="s">
        <v>47</v>
      </c>
      <c r="D485" s="116" t="s">
        <v>47</v>
      </c>
      <c r="E485" s="116" t="s">
        <v>47</v>
      </c>
      <c r="F485" s="119" t="s">
        <v>690</v>
      </c>
      <c r="G485" s="114">
        <v>0.4</v>
      </c>
      <c r="H485" s="120">
        <f t="shared" si="2"/>
        <v>18</v>
      </c>
      <c r="I485" s="121"/>
      <c r="J485" s="121"/>
      <c r="K485" s="121">
        <v>18</v>
      </c>
      <c r="L485" s="121"/>
      <c r="M485" s="114"/>
      <c r="N485" s="114">
        <v>1</v>
      </c>
      <c r="O485" s="114">
        <v>17</v>
      </c>
      <c r="P485" s="114" t="s">
        <v>47</v>
      </c>
    </row>
    <row r="486" spans="1:16" s="112" customFormat="1" ht="25.5" customHeight="1">
      <c r="A486" s="114">
        <v>4</v>
      </c>
      <c r="B486" s="115" t="s">
        <v>686</v>
      </c>
      <c r="C486" s="116" t="s">
        <v>47</v>
      </c>
      <c r="D486" s="116" t="s">
        <v>47</v>
      </c>
      <c r="E486" s="116" t="s">
        <v>47</v>
      </c>
      <c r="F486" s="119" t="s">
        <v>691</v>
      </c>
      <c r="G486" s="114">
        <v>0.4</v>
      </c>
      <c r="H486" s="120">
        <f t="shared" si="2"/>
        <v>2</v>
      </c>
      <c r="I486" s="122"/>
      <c r="J486" s="122"/>
      <c r="K486" s="114">
        <v>2</v>
      </c>
      <c r="L486" s="122"/>
      <c r="M486" s="122"/>
      <c r="N486" s="122"/>
      <c r="O486" s="114">
        <v>2</v>
      </c>
      <c r="P486" s="114" t="s">
        <v>47</v>
      </c>
    </row>
    <row r="487" spans="1:16" s="112" customFormat="1" ht="25.5" customHeight="1">
      <c r="A487" s="114">
        <v>5</v>
      </c>
      <c r="B487" s="115" t="s">
        <v>686</v>
      </c>
      <c r="C487" s="116" t="s">
        <v>47</v>
      </c>
      <c r="D487" s="116" t="s">
        <v>47</v>
      </c>
      <c r="E487" s="116" t="s">
        <v>47</v>
      </c>
      <c r="F487" s="119" t="s">
        <v>692</v>
      </c>
      <c r="G487" s="114">
        <v>0.4</v>
      </c>
      <c r="H487" s="120">
        <f t="shared" si="2"/>
        <v>2</v>
      </c>
      <c r="I487" s="122"/>
      <c r="J487" s="114">
        <v>2</v>
      </c>
      <c r="K487" s="114"/>
      <c r="L487" s="114"/>
      <c r="M487" s="114"/>
      <c r="N487" s="114">
        <v>2</v>
      </c>
      <c r="O487" s="122"/>
      <c r="P487" s="114" t="s">
        <v>47</v>
      </c>
    </row>
    <row r="488" spans="1:16" s="112" customFormat="1" ht="25.5" customHeight="1">
      <c r="A488" s="114">
        <v>6</v>
      </c>
      <c r="B488" s="115" t="s">
        <v>686</v>
      </c>
      <c r="C488" s="116" t="s">
        <v>47</v>
      </c>
      <c r="D488" s="117" t="s">
        <v>693</v>
      </c>
      <c r="E488" s="118" t="s">
        <v>680</v>
      </c>
      <c r="F488" s="119" t="s">
        <v>694</v>
      </c>
      <c r="G488" s="114">
        <v>0.4</v>
      </c>
      <c r="H488" s="120">
        <f t="shared" si="2"/>
        <v>2</v>
      </c>
      <c r="I488" s="121"/>
      <c r="J488" s="121">
        <v>2</v>
      </c>
      <c r="K488" s="121"/>
      <c r="L488" s="121"/>
      <c r="M488" s="114"/>
      <c r="N488" s="114">
        <v>2</v>
      </c>
      <c r="O488" s="114"/>
      <c r="P488" s="114" t="s">
        <v>47</v>
      </c>
    </row>
    <row r="489" spans="1:16" s="112" customFormat="1" ht="25.5" customHeight="1">
      <c r="A489" s="114">
        <v>7</v>
      </c>
      <c r="B489" s="115" t="s">
        <v>686</v>
      </c>
      <c r="C489" s="116" t="s">
        <v>47</v>
      </c>
      <c r="D489" s="117" t="s">
        <v>687</v>
      </c>
      <c r="E489" s="118" t="s">
        <v>680</v>
      </c>
      <c r="F489" s="119" t="s">
        <v>695</v>
      </c>
      <c r="G489" s="114">
        <v>0.4</v>
      </c>
      <c r="H489" s="120">
        <f t="shared" si="2"/>
        <v>30</v>
      </c>
      <c r="I489" s="121"/>
      <c r="J489" s="121"/>
      <c r="K489" s="121">
        <v>30</v>
      </c>
      <c r="L489" s="121"/>
      <c r="M489" s="114"/>
      <c r="N489" s="114">
        <f>6+1</f>
        <v>7</v>
      </c>
      <c r="O489" s="114">
        <f>21+2</f>
        <v>23</v>
      </c>
      <c r="P489" s="114" t="s">
        <v>47</v>
      </c>
    </row>
    <row r="490" spans="1:16" s="112" customFormat="1" ht="25.5" customHeight="1">
      <c r="A490" s="114">
        <v>8</v>
      </c>
      <c r="B490" s="115" t="s">
        <v>686</v>
      </c>
      <c r="C490" s="116" t="s">
        <v>47</v>
      </c>
      <c r="D490" s="117" t="s">
        <v>687</v>
      </c>
      <c r="E490" s="118" t="s">
        <v>680</v>
      </c>
      <c r="F490" s="119" t="s">
        <v>696</v>
      </c>
      <c r="G490" s="114">
        <v>0.4</v>
      </c>
      <c r="H490" s="120">
        <f t="shared" si="2"/>
        <v>4</v>
      </c>
      <c r="I490" s="121"/>
      <c r="J490" s="121">
        <v>4</v>
      </c>
      <c r="K490" s="121"/>
      <c r="L490" s="121"/>
      <c r="M490" s="114"/>
      <c r="N490" s="114">
        <v>4</v>
      </c>
      <c r="O490" s="114"/>
      <c r="P490" s="114" t="s">
        <v>47</v>
      </c>
    </row>
    <row r="491" spans="1:16" s="112" customFormat="1" ht="25.5" customHeight="1">
      <c r="A491" s="114">
        <v>9</v>
      </c>
      <c r="B491" s="115" t="s">
        <v>686</v>
      </c>
      <c r="C491" s="123"/>
      <c r="D491" s="117" t="s">
        <v>697</v>
      </c>
      <c r="E491" s="118" t="s">
        <v>680</v>
      </c>
      <c r="F491" s="119" t="s">
        <v>698</v>
      </c>
      <c r="G491" s="114">
        <v>0.4</v>
      </c>
      <c r="H491" s="120">
        <f t="shared" si="2"/>
        <v>3</v>
      </c>
      <c r="I491" s="122"/>
      <c r="J491" s="122"/>
      <c r="K491" s="114">
        <v>3</v>
      </c>
      <c r="L491" s="114"/>
      <c r="M491" s="114"/>
      <c r="N491" s="114">
        <v>3</v>
      </c>
      <c r="O491" s="114"/>
      <c r="P491" s="114"/>
    </row>
    <row r="492" spans="1:16" s="112" customFormat="1" ht="25.5" customHeight="1">
      <c r="A492" s="114">
        <v>10</v>
      </c>
      <c r="B492" s="115" t="s">
        <v>686</v>
      </c>
      <c r="C492" s="116" t="s">
        <v>47</v>
      </c>
      <c r="D492" s="117" t="s">
        <v>687</v>
      </c>
      <c r="E492" s="118" t="s">
        <v>680</v>
      </c>
      <c r="F492" s="119" t="s">
        <v>699</v>
      </c>
      <c r="G492" s="114">
        <v>0.4</v>
      </c>
      <c r="H492" s="120">
        <f t="shared" si="2"/>
        <v>2</v>
      </c>
      <c r="I492" s="121"/>
      <c r="J492" s="121">
        <v>2</v>
      </c>
      <c r="K492" s="121"/>
      <c r="L492" s="121"/>
      <c r="M492" s="114"/>
      <c r="N492" s="114">
        <v>2</v>
      </c>
      <c r="O492" s="114"/>
      <c r="P492" s="114" t="s">
        <v>47</v>
      </c>
    </row>
    <row r="493" spans="1:16" s="112" customFormat="1" ht="25.5" customHeight="1">
      <c r="A493" s="114">
        <v>11</v>
      </c>
      <c r="B493" s="115" t="s">
        <v>686</v>
      </c>
      <c r="C493" s="115"/>
      <c r="D493" s="117" t="s">
        <v>687</v>
      </c>
      <c r="E493" s="118" t="s">
        <v>680</v>
      </c>
      <c r="F493" s="119" t="s">
        <v>700</v>
      </c>
      <c r="G493" s="114">
        <v>0.4</v>
      </c>
      <c r="H493" s="120">
        <f t="shared" si="2"/>
        <v>18</v>
      </c>
      <c r="I493" s="121"/>
      <c r="J493" s="121"/>
      <c r="K493" s="121">
        <v>18</v>
      </c>
      <c r="L493" s="121"/>
      <c r="M493" s="114"/>
      <c r="N493" s="114">
        <v>3</v>
      </c>
      <c r="O493" s="114">
        <v>15</v>
      </c>
      <c r="P493" s="114" t="s">
        <v>47</v>
      </c>
    </row>
    <row r="494" spans="1:16" s="112" customFormat="1" ht="25.5" customHeight="1">
      <c r="A494" s="114">
        <v>12</v>
      </c>
      <c r="B494" s="115" t="s">
        <v>686</v>
      </c>
      <c r="C494" s="115"/>
      <c r="D494" s="117" t="s">
        <v>687</v>
      </c>
      <c r="E494" s="118" t="s">
        <v>680</v>
      </c>
      <c r="F494" s="119" t="s">
        <v>701</v>
      </c>
      <c r="G494" s="114">
        <v>0.4</v>
      </c>
      <c r="H494" s="120">
        <f t="shared" si="2"/>
        <v>4</v>
      </c>
      <c r="I494" s="121"/>
      <c r="J494" s="121"/>
      <c r="K494" s="121">
        <v>4</v>
      </c>
      <c r="L494" s="121"/>
      <c r="M494" s="121"/>
      <c r="N494" s="121">
        <v>4</v>
      </c>
      <c r="O494" s="121"/>
      <c r="P494" s="114" t="s">
        <v>47</v>
      </c>
    </row>
    <row r="495" spans="1:16" s="112" customFormat="1" ht="25.5" customHeight="1">
      <c r="A495" s="114">
        <v>13</v>
      </c>
      <c r="B495" s="115" t="s">
        <v>686</v>
      </c>
      <c r="C495" s="124"/>
      <c r="D495" s="125"/>
      <c r="E495" s="126"/>
      <c r="F495" s="119" t="s">
        <v>702</v>
      </c>
      <c r="G495" s="114">
        <v>0.4</v>
      </c>
      <c r="H495" s="120">
        <f t="shared" si="2"/>
        <v>6</v>
      </c>
      <c r="I495" s="122"/>
      <c r="J495" s="122"/>
      <c r="K495" s="114">
        <v>6</v>
      </c>
      <c r="L495" s="114"/>
      <c r="M495" s="114"/>
      <c r="N495" s="114"/>
      <c r="O495" s="114">
        <v>6</v>
      </c>
      <c r="P495" s="114" t="s">
        <v>47</v>
      </c>
    </row>
    <row r="496" spans="1:16" s="112" customFormat="1" ht="25.5" customHeight="1">
      <c r="A496" s="114">
        <v>14</v>
      </c>
      <c r="B496" s="115" t="s">
        <v>686</v>
      </c>
      <c r="C496" s="124"/>
      <c r="D496" s="127" t="s">
        <v>703</v>
      </c>
      <c r="E496" s="126" t="s">
        <v>680</v>
      </c>
      <c r="F496" s="119" t="s">
        <v>704</v>
      </c>
      <c r="G496" s="114">
        <v>0.4</v>
      </c>
      <c r="H496" s="120">
        <f t="shared" si="2"/>
        <v>8</v>
      </c>
      <c r="I496" s="122"/>
      <c r="J496" s="122"/>
      <c r="K496" s="114">
        <v>8</v>
      </c>
      <c r="L496" s="114"/>
      <c r="M496" s="114"/>
      <c r="N496" s="114">
        <v>8</v>
      </c>
      <c r="O496" s="122"/>
      <c r="P496" s="114">
        <v>3</v>
      </c>
    </row>
    <row r="497" spans="1:16" s="112" customFormat="1" ht="25.5" customHeight="1">
      <c r="A497" s="114">
        <v>15</v>
      </c>
      <c r="B497" s="115" t="s">
        <v>686</v>
      </c>
      <c r="C497" s="128"/>
      <c r="D497" s="117" t="s">
        <v>687</v>
      </c>
      <c r="E497" s="118" t="s">
        <v>680</v>
      </c>
      <c r="F497" s="119" t="s">
        <v>705</v>
      </c>
      <c r="G497" s="114">
        <v>0.4</v>
      </c>
      <c r="H497" s="120">
        <f t="shared" si="2"/>
        <v>14</v>
      </c>
      <c r="I497" s="121"/>
      <c r="J497" s="121"/>
      <c r="K497" s="121">
        <v>14</v>
      </c>
      <c r="L497" s="121"/>
      <c r="M497" s="114"/>
      <c r="N497" s="119">
        <v>12</v>
      </c>
      <c r="O497" s="119">
        <v>2</v>
      </c>
      <c r="P497" s="114" t="s">
        <v>47</v>
      </c>
    </row>
    <row r="498" spans="1:16" s="112" customFormat="1" ht="25.5" customHeight="1">
      <c r="A498" s="114">
        <v>16</v>
      </c>
      <c r="B498" s="115" t="s">
        <v>686</v>
      </c>
      <c r="C498" s="115"/>
      <c r="D498" s="129" t="s">
        <v>687</v>
      </c>
      <c r="E498" s="130" t="s">
        <v>680</v>
      </c>
      <c r="F498" s="119" t="s">
        <v>706</v>
      </c>
      <c r="G498" s="114">
        <v>0.4</v>
      </c>
      <c r="H498" s="120">
        <f t="shared" si="2"/>
        <v>75</v>
      </c>
      <c r="I498" s="121"/>
      <c r="J498" s="121"/>
      <c r="K498" s="121">
        <v>75</v>
      </c>
      <c r="L498" s="121"/>
      <c r="M498" s="114"/>
      <c r="N498" s="119"/>
      <c r="O498" s="119">
        <v>75</v>
      </c>
      <c r="P498" s="114" t="s">
        <v>47</v>
      </c>
    </row>
    <row r="499" spans="1:16" s="112" customFormat="1" ht="25.5" customHeight="1">
      <c r="A499" s="114">
        <v>17</v>
      </c>
      <c r="B499" s="115" t="s">
        <v>686</v>
      </c>
      <c r="C499" s="124"/>
      <c r="D499" s="129" t="s">
        <v>687</v>
      </c>
      <c r="E499" s="130" t="s">
        <v>680</v>
      </c>
      <c r="F499" s="119" t="s">
        <v>707</v>
      </c>
      <c r="G499" s="114">
        <v>0.4</v>
      </c>
      <c r="H499" s="120">
        <f t="shared" si="2"/>
        <v>15</v>
      </c>
      <c r="I499" s="122"/>
      <c r="J499" s="122"/>
      <c r="K499" s="114">
        <v>15</v>
      </c>
      <c r="L499" s="114"/>
      <c r="M499" s="114"/>
      <c r="N499" s="114">
        <v>2</v>
      </c>
      <c r="O499" s="114">
        <v>13</v>
      </c>
      <c r="P499" s="114" t="s">
        <v>47</v>
      </c>
    </row>
    <row r="500" spans="1:16" s="112" customFormat="1" ht="25.5" customHeight="1">
      <c r="A500" s="114">
        <v>18</v>
      </c>
      <c r="B500" s="115" t="s">
        <v>686</v>
      </c>
      <c r="C500" s="124"/>
      <c r="D500" s="117" t="s">
        <v>687</v>
      </c>
      <c r="E500" s="118" t="s">
        <v>680</v>
      </c>
      <c r="F500" s="119" t="s">
        <v>708</v>
      </c>
      <c r="G500" s="114">
        <v>0.4</v>
      </c>
      <c r="H500" s="120">
        <f t="shared" si="2"/>
        <v>1</v>
      </c>
      <c r="I500" s="122"/>
      <c r="J500" s="114"/>
      <c r="K500" s="114">
        <v>1</v>
      </c>
      <c r="L500" s="114"/>
      <c r="M500" s="114"/>
      <c r="N500" s="114"/>
      <c r="O500" s="114">
        <v>1</v>
      </c>
      <c r="P500" s="114" t="s">
        <v>47</v>
      </c>
    </row>
    <row r="501" spans="1:16" s="112" customFormat="1" ht="25.5" customHeight="1">
      <c r="A501" s="114">
        <v>19</v>
      </c>
      <c r="B501" s="115" t="s">
        <v>686</v>
      </c>
      <c r="C501" s="124"/>
      <c r="D501" s="125"/>
      <c r="E501" s="126"/>
      <c r="F501" s="119" t="s">
        <v>709</v>
      </c>
      <c r="G501" s="114">
        <v>0.4</v>
      </c>
      <c r="H501" s="120">
        <f t="shared" si="2"/>
        <v>2</v>
      </c>
      <c r="I501" s="122"/>
      <c r="J501" s="114"/>
      <c r="K501" s="114">
        <v>2</v>
      </c>
      <c r="L501" s="114"/>
      <c r="M501" s="114"/>
      <c r="N501" s="114">
        <v>2</v>
      </c>
      <c r="O501" s="114"/>
      <c r="P501" s="114" t="s">
        <v>47</v>
      </c>
    </row>
    <row r="502" spans="1:16" s="112" customFormat="1" ht="25.5" customHeight="1">
      <c r="A502" s="114">
        <v>20</v>
      </c>
      <c r="B502" s="115" t="s">
        <v>686</v>
      </c>
      <c r="C502" s="124"/>
      <c r="D502" s="117" t="s">
        <v>687</v>
      </c>
      <c r="E502" s="118" t="s">
        <v>680</v>
      </c>
      <c r="F502" s="119" t="s">
        <v>710</v>
      </c>
      <c r="G502" s="114">
        <v>0.4</v>
      </c>
      <c r="H502" s="120">
        <f t="shared" si="2"/>
        <v>1</v>
      </c>
      <c r="I502" s="122"/>
      <c r="J502" s="114"/>
      <c r="K502" s="114">
        <v>1</v>
      </c>
      <c r="L502" s="114"/>
      <c r="M502" s="114"/>
      <c r="N502" s="114">
        <v>1</v>
      </c>
      <c r="O502" s="114"/>
      <c r="P502" s="114" t="s">
        <v>47</v>
      </c>
    </row>
    <row r="503" spans="1:16" s="112" customFormat="1" ht="25.5" customHeight="1">
      <c r="A503" s="114">
        <v>21</v>
      </c>
      <c r="B503" s="115" t="s">
        <v>686</v>
      </c>
      <c r="C503" s="124"/>
      <c r="D503" s="117" t="s">
        <v>711</v>
      </c>
      <c r="E503" s="118" t="s">
        <v>680</v>
      </c>
      <c r="F503" s="119" t="s">
        <v>712</v>
      </c>
      <c r="G503" s="114">
        <v>0.4</v>
      </c>
      <c r="H503" s="120">
        <f t="shared" si="2"/>
        <v>24</v>
      </c>
      <c r="I503" s="122"/>
      <c r="J503" s="114"/>
      <c r="K503" s="114">
        <v>24</v>
      </c>
      <c r="L503" s="114"/>
      <c r="M503" s="114"/>
      <c r="N503" s="114"/>
      <c r="O503" s="114">
        <v>24</v>
      </c>
      <c r="P503" s="114" t="s">
        <v>47</v>
      </c>
    </row>
    <row r="504" spans="1:16" s="112" customFormat="1" ht="25.5" customHeight="1">
      <c r="A504" s="114">
        <v>22</v>
      </c>
      <c r="B504" s="115" t="s">
        <v>686</v>
      </c>
      <c r="C504" s="124"/>
      <c r="D504" s="127" t="s">
        <v>713</v>
      </c>
      <c r="E504" s="118" t="s">
        <v>357</v>
      </c>
      <c r="F504" s="119" t="s">
        <v>714</v>
      </c>
      <c r="G504" s="114">
        <v>0.4</v>
      </c>
      <c r="H504" s="120">
        <f t="shared" si="2"/>
        <v>109</v>
      </c>
      <c r="I504" s="122"/>
      <c r="J504" s="122"/>
      <c r="K504" s="114">
        <v>109</v>
      </c>
      <c r="L504" s="114"/>
      <c r="M504" s="114"/>
      <c r="N504" s="114">
        <v>1</v>
      </c>
      <c r="O504" s="114">
        <f>106+2</f>
        <v>108</v>
      </c>
      <c r="P504" s="114"/>
    </row>
    <row r="505" spans="1:16" s="112" customFormat="1" ht="25.5" customHeight="1">
      <c r="A505" s="114">
        <v>23</v>
      </c>
      <c r="B505" s="115" t="s">
        <v>686</v>
      </c>
      <c r="C505" s="124"/>
      <c r="D505" s="117" t="s">
        <v>687</v>
      </c>
      <c r="E505" s="118" t="s">
        <v>680</v>
      </c>
      <c r="F505" s="119" t="s">
        <v>715</v>
      </c>
      <c r="G505" s="114">
        <v>0.4</v>
      </c>
      <c r="H505" s="120">
        <f t="shared" si="2"/>
        <v>33</v>
      </c>
      <c r="I505" s="122"/>
      <c r="J505" s="114"/>
      <c r="K505" s="114">
        <v>33</v>
      </c>
      <c r="L505" s="114"/>
      <c r="M505" s="114"/>
      <c r="N505" s="114"/>
      <c r="O505" s="114">
        <f>3+30</f>
        <v>33</v>
      </c>
      <c r="P505" s="114" t="s">
        <v>47</v>
      </c>
    </row>
    <row r="506" spans="1:16" s="112" customFormat="1" ht="25.5" customHeight="1">
      <c r="A506" s="114">
        <v>24</v>
      </c>
      <c r="B506" s="115" t="s">
        <v>686</v>
      </c>
      <c r="C506" s="124"/>
      <c r="D506" s="117" t="s">
        <v>687</v>
      </c>
      <c r="E506" s="118" t="s">
        <v>680</v>
      </c>
      <c r="F506" s="119" t="s">
        <v>716</v>
      </c>
      <c r="G506" s="114">
        <v>0.4</v>
      </c>
      <c r="H506" s="120">
        <f t="shared" si="2"/>
        <v>1</v>
      </c>
      <c r="I506" s="122"/>
      <c r="J506" s="114"/>
      <c r="K506" s="114">
        <v>1</v>
      </c>
      <c r="L506" s="114"/>
      <c r="M506" s="114"/>
      <c r="N506" s="114">
        <v>1</v>
      </c>
      <c r="O506" s="114"/>
      <c r="P506" s="114" t="s">
        <v>47</v>
      </c>
    </row>
    <row r="507" spans="1:16" s="112" customFormat="1" ht="25.5" customHeight="1">
      <c r="A507" s="114">
        <v>25</v>
      </c>
      <c r="B507" s="115" t="s">
        <v>686</v>
      </c>
      <c r="C507" s="124"/>
      <c r="D507" s="127" t="s">
        <v>717</v>
      </c>
      <c r="E507" s="118" t="s">
        <v>680</v>
      </c>
      <c r="F507" s="119" t="s">
        <v>718</v>
      </c>
      <c r="G507" s="114">
        <v>0.4</v>
      </c>
      <c r="H507" s="120">
        <f t="shared" si="2"/>
        <v>2</v>
      </c>
      <c r="I507" s="122"/>
      <c r="J507" s="114"/>
      <c r="K507" s="114">
        <v>2</v>
      </c>
      <c r="L507" s="114"/>
      <c r="M507" s="114"/>
      <c r="N507" s="114">
        <v>2</v>
      </c>
      <c r="O507" s="114"/>
      <c r="P507" s="114" t="s">
        <v>47</v>
      </c>
    </row>
    <row r="508" spans="1:16" s="112" customFormat="1" ht="25.5" customHeight="1">
      <c r="A508" s="114">
        <v>26</v>
      </c>
      <c r="B508" s="115" t="s">
        <v>686</v>
      </c>
      <c r="C508" s="124"/>
      <c r="D508" s="127" t="s">
        <v>719</v>
      </c>
      <c r="E508" s="126" t="s">
        <v>680</v>
      </c>
      <c r="F508" s="119" t="s">
        <v>720</v>
      </c>
      <c r="G508" s="114">
        <v>0.4</v>
      </c>
      <c r="H508" s="120">
        <f t="shared" si="2"/>
        <v>2</v>
      </c>
      <c r="I508" s="122"/>
      <c r="J508" s="114"/>
      <c r="K508" s="114">
        <v>2</v>
      </c>
      <c r="L508" s="114"/>
      <c r="M508" s="114"/>
      <c r="N508" s="114"/>
      <c r="O508" s="114">
        <v>2</v>
      </c>
      <c r="P508" s="114" t="s">
        <v>47</v>
      </c>
    </row>
    <row r="509" spans="1:16" s="112" customFormat="1" ht="25.5" customHeight="1">
      <c r="A509" s="114">
        <v>27</v>
      </c>
      <c r="B509" s="115" t="s">
        <v>686</v>
      </c>
      <c r="C509" s="124"/>
      <c r="D509" s="127" t="s">
        <v>721</v>
      </c>
      <c r="E509" s="126" t="s">
        <v>680</v>
      </c>
      <c r="F509" s="119" t="s">
        <v>722</v>
      </c>
      <c r="G509" s="114">
        <v>0.4</v>
      </c>
      <c r="H509" s="120">
        <f t="shared" si="2"/>
        <v>6</v>
      </c>
      <c r="I509" s="122"/>
      <c r="J509" s="114"/>
      <c r="K509" s="114">
        <v>6</v>
      </c>
      <c r="L509" s="114"/>
      <c r="M509" s="114"/>
      <c r="N509" s="114">
        <v>1</v>
      </c>
      <c r="O509" s="114">
        <v>5</v>
      </c>
      <c r="P509" s="114" t="s">
        <v>47</v>
      </c>
    </row>
    <row r="510" spans="1:16" s="112" customFormat="1" ht="25.5" customHeight="1">
      <c r="A510" s="114">
        <v>28</v>
      </c>
      <c r="B510" s="115" t="s">
        <v>686</v>
      </c>
      <c r="C510" s="124"/>
      <c r="D510" s="127"/>
      <c r="E510" s="126"/>
      <c r="F510" s="119" t="s">
        <v>723</v>
      </c>
      <c r="G510" s="114">
        <v>0.4</v>
      </c>
      <c r="H510" s="120">
        <f t="shared" si="2"/>
        <v>33</v>
      </c>
      <c r="I510" s="122"/>
      <c r="J510" s="114"/>
      <c r="K510" s="114">
        <v>33</v>
      </c>
      <c r="L510" s="114"/>
      <c r="M510" s="114"/>
      <c r="N510" s="114"/>
      <c r="O510" s="114">
        <v>33</v>
      </c>
      <c r="P510" s="114" t="s">
        <v>47</v>
      </c>
    </row>
    <row r="511" spans="1:16" s="112" customFormat="1" ht="25.5" customHeight="1">
      <c r="A511" s="114">
        <v>29</v>
      </c>
      <c r="B511" s="115" t="s">
        <v>686</v>
      </c>
      <c r="C511" s="124"/>
      <c r="D511" s="127"/>
      <c r="E511" s="126"/>
      <c r="F511" s="119" t="s">
        <v>724</v>
      </c>
      <c r="G511" s="114">
        <v>0.4</v>
      </c>
      <c r="H511" s="120">
        <f t="shared" si="2"/>
        <v>36</v>
      </c>
      <c r="I511" s="122"/>
      <c r="J511" s="114"/>
      <c r="K511" s="114">
        <v>36</v>
      </c>
      <c r="L511" s="114"/>
      <c r="M511" s="114"/>
      <c r="N511" s="114"/>
      <c r="O511" s="114">
        <f>1+35</f>
        <v>36</v>
      </c>
      <c r="P511" s="114" t="s">
        <v>47</v>
      </c>
    </row>
    <row r="512" spans="1:16" s="112" customFormat="1" ht="25.5" customHeight="1">
      <c r="A512" s="114">
        <v>30</v>
      </c>
      <c r="B512" s="115" t="s">
        <v>686</v>
      </c>
      <c r="C512" s="124"/>
      <c r="D512" s="127" t="s">
        <v>796</v>
      </c>
      <c r="E512" s="126" t="s">
        <v>680</v>
      </c>
      <c r="F512" s="119" t="s">
        <v>797</v>
      </c>
      <c r="G512" s="114">
        <v>0.4</v>
      </c>
      <c r="H512" s="120">
        <f t="shared" si="2"/>
        <v>2</v>
      </c>
      <c r="I512" s="122"/>
      <c r="J512" s="114"/>
      <c r="K512" s="114">
        <v>2</v>
      </c>
      <c r="L512" s="114"/>
      <c r="M512" s="114"/>
      <c r="N512" s="114">
        <v>2</v>
      </c>
      <c r="O512" s="114"/>
      <c r="P512" s="114">
        <v>4</v>
      </c>
    </row>
    <row r="513" spans="1:16" s="112" customFormat="1" ht="25.5" customHeight="1">
      <c r="A513" s="114">
        <v>31</v>
      </c>
      <c r="B513" s="115" t="s">
        <v>686</v>
      </c>
      <c r="C513" s="124"/>
      <c r="D513" s="127"/>
      <c r="E513" s="126"/>
      <c r="F513" s="119" t="s">
        <v>798</v>
      </c>
      <c r="G513" s="114">
        <v>0.4</v>
      </c>
      <c r="H513" s="120">
        <f t="shared" si="2"/>
        <v>14</v>
      </c>
      <c r="I513" s="122"/>
      <c r="J513" s="122"/>
      <c r="K513" s="114">
        <v>14</v>
      </c>
      <c r="L513" s="114"/>
      <c r="M513" s="114"/>
      <c r="N513" s="114"/>
      <c r="O513" s="114">
        <v>14</v>
      </c>
      <c r="P513" s="114" t="s">
        <v>47</v>
      </c>
    </row>
    <row r="514" spans="1:16" s="112" customFormat="1" ht="25.5" customHeight="1">
      <c r="A514" s="114">
        <v>32</v>
      </c>
      <c r="B514" s="115" t="s">
        <v>686</v>
      </c>
      <c r="C514" s="124"/>
      <c r="D514" s="127" t="s">
        <v>725</v>
      </c>
      <c r="E514" s="126" t="s">
        <v>680</v>
      </c>
      <c r="F514" s="119" t="s">
        <v>726</v>
      </c>
      <c r="G514" s="114">
        <v>0.4</v>
      </c>
      <c r="H514" s="120">
        <f t="shared" si="2"/>
        <v>4</v>
      </c>
      <c r="I514" s="122"/>
      <c r="J514" s="122"/>
      <c r="K514" s="114">
        <v>4</v>
      </c>
      <c r="L514" s="114"/>
      <c r="M514" s="114"/>
      <c r="N514" s="114">
        <v>4</v>
      </c>
      <c r="O514" s="114"/>
      <c r="P514" s="114" t="s">
        <v>47</v>
      </c>
    </row>
    <row r="515" spans="1:16" s="112" customFormat="1" ht="25.5" customHeight="1">
      <c r="A515" s="114">
        <v>33</v>
      </c>
      <c r="B515" s="115" t="s">
        <v>686</v>
      </c>
      <c r="C515" s="123"/>
      <c r="D515" s="125"/>
      <c r="E515" s="131"/>
      <c r="F515" s="119" t="s">
        <v>727</v>
      </c>
      <c r="G515" s="114">
        <v>0.4</v>
      </c>
      <c r="H515" s="120">
        <f t="shared" si="2"/>
        <v>62</v>
      </c>
      <c r="I515" s="114"/>
      <c r="J515" s="114"/>
      <c r="K515" s="114">
        <v>62</v>
      </c>
      <c r="L515" s="114"/>
      <c r="M515" s="114"/>
      <c r="N515" s="114"/>
      <c r="O515" s="114">
        <f>1+61</f>
        <v>62</v>
      </c>
      <c r="P515" s="114" t="s">
        <v>47</v>
      </c>
    </row>
    <row r="516" spans="1:16" s="112" customFormat="1" ht="25.5" customHeight="1">
      <c r="A516" s="114">
        <v>34</v>
      </c>
      <c r="B516" s="115" t="s">
        <v>686</v>
      </c>
      <c r="C516" s="124"/>
      <c r="D516" s="127"/>
      <c r="E516" s="126"/>
      <c r="F516" s="119" t="s">
        <v>728</v>
      </c>
      <c r="G516" s="114">
        <v>0.4</v>
      </c>
      <c r="H516" s="120">
        <f t="shared" si="2"/>
        <v>16</v>
      </c>
      <c r="I516" s="122"/>
      <c r="J516" s="122"/>
      <c r="K516" s="114">
        <v>16</v>
      </c>
      <c r="L516" s="114"/>
      <c r="M516" s="114"/>
      <c r="N516" s="114">
        <v>2</v>
      </c>
      <c r="O516" s="114">
        <f>12+2</f>
        <v>14</v>
      </c>
      <c r="P516" s="114" t="s">
        <v>47</v>
      </c>
    </row>
    <row r="517" spans="1:16" s="112" customFormat="1" ht="25.5" customHeight="1">
      <c r="A517" s="114">
        <v>35</v>
      </c>
      <c r="B517" s="115" t="s">
        <v>686</v>
      </c>
      <c r="C517" s="124"/>
      <c r="D517" s="127"/>
      <c r="E517" s="126"/>
      <c r="F517" s="119" t="s">
        <v>729</v>
      </c>
      <c r="G517" s="114">
        <v>0.4</v>
      </c>
      <c r="H517" s="120">
        <f t="shared" si="2"/>
        <v>1</v>
      </c>
      <c r="I517" s="122"/>
      <c r="J517" s="122"/>
      <c r="K517" s="114">
        <v>1</v>
      </c>
      <c r="L517" s="114"/>
      <c r="M517" s="114"/>
      <c r="N517" s="114"/>
      <c r="O517" s="114">
        <v>1</v>
      </c>
      <c r="P517" s="114" t="s">
        <v>47</v>
      </c>
    </row>
    <row r="518" spans="1:16" s="112" customFormat="1" ht="25.5" customHeight="1">
      <c r="A518" s="114">
        <v>36</v>
      </c>
      <c r="B518" s="115" t="s">
        <v>686</v>
      </c>
      <c r="C518" s="124"/>
      <c r="D518" s="127" t="s">
        <v>496</v>
      </c>
      <c r="E518" s="126" t="s">
        <v>680</v>
      </c>
      <c r="F518" s="119" t="s">
        <v>730</v>
      </c>
      <c r="G518" s="114">
        <v>0.4</v>
      </c>
      <c r="H518" s="120">
        <f t="shared" si="2"/>
        <v>81</v>
      </c>
      <c r="I518" s="122"/>
      <c r="J518" s="122"/>
      <c r="K518" s="114">
        <v>81</v>
      </c>
      <c r="L518" s="114"/>
      <c r="M518" s="114"/>
      <c r="N518" s="114"/>
      <c r="O518" s="114">
        <f>1+80</f>
        <v>81</v>
      </c>
      <c r="P518" s="114" t="s">
        <v>47</v>
      </c>
    </row>
    <row r="519" spans="1:16" s="112" customFormat="1" ht="25.5" customHeight="1">
      <c r="A519" s="114">
        <v>37</v>
      </c>
      <c r="B519" s="115" t="s">
        <v>686</v>
      </c>
      <c r="C519" s="124"/>
      <c r="D519" s="127" t="s">
        <v>519</v>
      </c>
      <c r="E519" s="126" t="s">
        <v>680</v>
      </c>
      <c r="F519" s="119" t="s">
        <v>731</v>
      </c>
      <c r="G519" s="114">
        <v>0.4</v>
      </c>
      <c r="H519" s="120">
        <f t="shared" si="2"/>
        <v>2</v>
      </c>
      <c r="I519" s="122"/>
      <c r="J519" s="122"/>
      <c r="K519" s="114">
        <v>2</v>
      </c>
      <c r="L519" s="114"/>
      <c r="M519" s="114"/>
      <c r="N519" s="114">
        <v>2</v>
      </c>
      <c r="O519" s="114"/>
      <c r="P519" s="114" t="s">
        <v>47</v>
      </c>
    </row>
    <row r="520" spans="1:16" s="112" customFormat="1" ht="25.5" customHeight="1">
      <c r="A520" s="114">
        <v>38</v>
      </c>
      <c r="B520" s="115" t="s">
        <v>686</v>
      </c>
      <c r="C520" s="124"/>
      <c r="D520" s="127"/>
      <c r="E520" s="126"/>
      <c r="F520" s="119" t="s">
        <v>732</v>
      </c>
      <c r="G520" s="114">
        <v>0.4</v>
      </c>
      <c r="H520" s="120">
        <f t="shared" si="2"/>
        <v>2</v>
      </c>
      <c r="I520" s="122"/>
      <c r="J520" s="114">
        <v>2</v>
      </c>
      <c r="K520" s="114"/>
      <c r="L520" s="114"/>
      <c r="M520" s="114"/>
      <c r="N520" s="114">
        <v>2</v>
      </c>
      <c r="O520" s="114"/>
      <c r="P520" s="114" t="s">
        <v>47</v>
      </c>
    </row>
    <row r="521" spans="1:16" s="112" customFormat="1" ht="25.5" customHeight="1">
      <c r="A521" s="114">
        <v>39</v>
      </c>
      <c r="B521" s="115" t="s">
        <v>686</v>
      </c>
      <c r="C521" s="124"/>
      <c r="D521" s="127" t="s">
        <v>733</v>
      </c>
      <c r="E521" s="126" t="s">
        <v>680</v>
      </c>
      <c r="F521" s="119" t="s">
        <v>734</v>
      </c>
      <c r="G521" s="114">
        <v>0.4</v>
      </c>
      <c r="H521" s="120">
        <f t="shared" si="2"/>
        <v>4</v>
      </c>
      <c r="I521" s="122"/>
      <c r="J521" s="122"/>
      <c r="K521" s="114">
        <v>4</v>
      </c>
      <c r="L521" s="114"/>
      <c r="M521" s="114"/>
      <c r="N521" s="114">
        <v>3</v>
      </c>
      <c r="O521" s="114">
        <v>1</v>
      </c>
      <c r="P521" s="114" t="s">
        <v>47</v>
      </c>
    </row>
    <row r="522" spans="1:16" s="112" customFormat="1" ht="25.5" customHeight="1">
      <c r="A522" s="114">
        <v>40</v>
      </c>
      <c r="B522" s="115" t="s">
        <v>686</v>
      </c>
      <c r="C522" s="124"/>
      <c r="D522" s="127" t="s">
        <v>717</v>
      </c>
      <c r="E522" s="126" t="s">
        <v>680</v>
      </c>
      <c r="F522" s="119" t="s">
        <v>735</v>
      </c>
      <c r="G522" s="114">
        <v>0.4</v>
      </c>
      <c r="H522" s="120">
        <f t="shared" si="2"/>
        <v>2</v>
      </c>
      <c r="I522" s="122"/>
      <c r="J522" s="114">
        <v>2</v>
      </c>
      <c r="K522" s="114"/>
      <c r="L522" s="114"/>
      <c r="M522" s="114"/>
      <c r="N522" s="114">
        <v>2</v>
      </c>
      <c r="O522" s="114"/>
      <c r="P522" s="114" t="s">
        <v>47</v>
      </c>
    </row>
    <row r="523" spans="1:16" s="112" customFormat="1" ht="25.5" customHeight="1">
      <c r="A523" s="114">
        <v>41</v>
      </c>
      <c r="B523" s="115" t="s">
        <v>686</v>
      </c>
      <c r="C523" s="124"/>
      <c r="D523" s="127" t="s">
        <v>736</v>
      </c>
      <c r="E523" s="126" t="s">
        <v>680</v>
      </c>
      <c r="F523" s="119" t="s">
        <v>737</v>
      </c>
      <c r="G523" s="114">
        <v>0.4</v>
      </c>
      <c r="H523" s="120">
        <f t="shared" si="2"/>
        <v>35</v>
      </c>
      <c r="I523" s="122"/>
      <c r="J523" s="122"/>
      <c r="K523" s="114">
        <v>35</v>
      </c>
      <c r="L523" s="114"/>
      <c r="M523" s="114"/>
      <c r="N523" s="114"/>
      <c r="O523" s="114">
        <f>2+33</f>
        <v>35</v>
      </c>
      <c r="P523" s="114" t="s">
        <v>47</v>
      </c>
    </row>
    <row r="524" spans="1:16" s="112" customFormat="1" ht="25.5" customHeight="1">
      <c r="A524" s="114">
        <v>42</v>
      </c>
      <c r="B524" s="115" t="s">
        <v>686</v>
      </c>
      <c r="C524" s="124"/>
      <c r="D524" s="127"/>
      <c r="E524" s="126"/>
      <c r="F524" s="119" t="s">
        <v>738</v>
      </c>
      <c r="G524" s="114">
        <v>0.4</v>
      </c>
      <c r="H524" s="120">
        <f t="shared" si="2"/>
        <v>29</v>
      </c>
      <c r="I524" s="122"/>
      <c r="J524" s="122"/>
      <c r="K524" s="114">
        <v>29</v>
      </c>
      <c r="L524" s="114"/>
      <c r="M524" s="114"/>
      <c r="N524" s="114"/>
      <c r="O524" s="114">
        <f>8+21</f>
        <v>29</v>
      </c>
      <c r="P524" s="114" t="s">
        <v>47</v>
      </c>
    </row>
    <row r="525" spans="1:16" s="112" customFormat="1" ht="25.5" customHeight="1">
      <c r="A525" s="114">
        <v>43</v>
      </c>
      <c r="B525" s="115" t="s">
        <v>686</v>
      </c>
      <c r="C525" s="124"/>
      <c r="D525" s="127" t="s">
        <v>717</v>
      </c>
      <c r="E525" s="126" t="s">
        <v>680</v>
      </c>
      <c r="F525" s="119" t="s">
        <v>799</v>
      </c>
      <c r="G525" s="114">
        <v>0.4</v>
      </c>
      <c r="H525" s="120">
        <f t="shared" si="2"/>
        <v>5</v>
      </c>
      <c r="I525" s="122"/>
      <c r="J525" s="114">
        <v>3</v>
      </c>
      <c r="K525" s="114">
        <v>2</v>
      </c>
      <c r="L525" s="114"/>
      <c r="M525" s="114"/>
      <c r="N525" s="114">
        <v>5</v>
      </c>
      <c r="O525" s="114"/>
      <c r="P525" s="114" t="s">
        <v>47</v>
      </c>
    </row>
    <row r="526" spans="1:16" s="112" customFormat="1" ht="25.5" customHeight="1">
      <c r="A526" s="114">
        <v>44</v>
      </c>
      <c r="B526" s="115" t="s">
        <v>686</v>
      </c>
      <c r="C526" s="124"/>
      <c r="D526" s="127"/>
      <c r="E526" s="126"/>
      <c r="F526" s="119" t="s">
        <v>739</v>
      </c>
      <c r="G526" s="114">
        <v>0.4</v>
      </c>
      <c r="H526" s="120">
        <f t="shared" si="2"/>
        <v>6</v>
      </c>
      <c r="I526" s="122"/>
      <c r="J526" s="122"/>
      <c r="K526" s="114">
        <v>6</v>
      </c>
      <c r="L526" s="114"/>
      <c r="M526" s="114"/>
      <c r="N526" s="114"/>
      <c r="O526" s="114">
        <f>2+4</f>
        <v>6</v>
      </c>
      <c r="P526" s="114" t="s">
        <v>47</v>
      </c>
    </row>
    <row r="527" spans="1:16" s="112" customFormat="1" ht="25.5" customHeight="1">
      <c r="A527" s="114">
        <v>45</v>
      </c>
      <c r="B527" s="115" t="s">
        <v>686</v>
      </c>
      <c r="C527" s="124"/>
      <c r="D527" s="127"/>
      <c r="E527" s="126"/>
      <c r="F527" s="119" t="s">
        <v>740</v>
      </c>
      <c r="G527" s="114">
        <v>0.4</v>
      </c>
      <c r="H527" s="120">
        <f t="shared" si="2"/>
        <v>6</v>
      </c>
      <c r="I527" s="122"/>
      <c r="J527" s="122"/>
      <c r="K527" s="114">
        <v>6</v>
      </c>
      <c r="L527" s="114"/>
      <c r="M527" s="114"/>
      <c r="N527" s="114"/>
      <c r="O527" s="114">
        <f>3+3</f>
        <v>6</v>
      </c>
      <c r="P527" s="114" t="s">
        <v>47</v>
      </c>
    </row>
    <row r="528" spans="1:16" s="112" customFormat="1" ht="25.5" customHeight="1">
      <c r="A528" s="114">
        <v>46</v>
      </c>
      <c r="B528" s="115" t="s">
        <v>686</v>
      </c>
      <c r="C528" s="124"/>
      <c r="D528" s="127" t="s">
        <v>741</v>
      </c>
      <c r="E528" s="126" t="s">
        <v>680</v>
      </c>
      <c r="F528" s="119" t="s">
        <v>742</v>
      </c>
      <c r="G528" s="114">
        <v>0.4</v>
      </c>
      <c r="H528" s="120">
        <f t="shared" si="2"/>
        <v>114</v>
      </c>
      <c r="I528" s="122"/>
      <c r="J528" s="122"/>
      <c r="K528" s="114">
        <v>114</v>
      </c>
      <c r="L528" s="114"/>
      <c r="M528" s="114"/>
      <c r="N528" s="114"/>
      <c r="O528" s="114">
        <f>2+112</f>
        <v>114</v>
      </c>
      <c r="P528" s="114" t="s">
        <v>47</v>
      </c>
    </row>
    <row r="529" spans="1:16" s="112" customFormat="1" ht="25.5" customHeight="1">
      <c r="A529" s="114">
        <v>47</v>
      </c>
      <c r="B529" s="115" t="s">
        <v>686</v>
      </c>
      <c r="C529" s="124"/>
      <c r="D529" s="127" t="s">
        <v>743</v>
      </c>
      <c r="E529" s="126" t="s">
        <v>680</v>
      </c>
      <c r="F529" s="119" t="s">
        <v>744</v>
      </c>
      <c r="G529" s="114">
        <v>0.4</v>
      </c>
      <c r="H529" s="120">
        <f t="shared" si="2"/>
        <v>2</v>
      </c>
      <c r="I529" s="122"/>
      <c r="J529" s="114">
        <v>2</v>
      </c>
      <c r="K529" s="114"/>
      <c r="L529" s="114"/>
      <c r="M529" s="114"/>
      <c r="N529" s="114">
        <v>2</v>
      </c>
      <c r="O529" s="114"/>
      <c r="P529" s="114">
        <v>1</v>
      </c>
    </row>
    <row r="530" spans="1:16" s="112" customFormat="1" ht="25.5" customHeight="1">
      <c r="A530" s="114">
        <v>48</v>
      </c>
      <c r="B530" s="115" t="s">
        <v>686</v>
      </c>
      <c r="C530" s="124"/>
      <c r="D530" s="127"/>
      <c r="E530" s="126"/>
      <c r="F530" s="119" t="s">
        <v>745</v>
      </c>
      <c r="G530" s="114">
        <v>0.4</v>
      </c>
      <c r="H530" s="120">
        <f t="shared" si="2"/>
        <v>3</v>
      </c>
      <c r="I530" s="122"/>
      <c r="J530" s="122"/>
      <c r="K530" s="114">
        <v>3</v>
      </c>
      <c r="L530" s="114"/>
      <c r="M530" s="114"/>
      <c r="N530" s="114"/>
      <c r="O530" s="114">
        <v>3</v>
      </c>
      <c r="P530" s="114" t="s">
        <v>47</v>
      </c>
    </row>
    <row r="531" spans="1:16" s="112" customFormat="1" ht="25.5" customHeight="1">
      <c r="A531" s="114">
        <v>49</v>
      </c>
      <c r="B531" s="115" t="s">
        <v>686</v>
      </c>
      <c r="C531" s="123"/>
      <c r="D531" s="127" t="s">
        <v>500</v>
      </c>
      <c r="E531" s="131" t="s">
        <v>676</v>
      </c>
      <c r="F531" s="119" t="s">
        <v>803</v>
      </c>
      <c r="G531" s="114">
        <v>0.4</v>
      </c>
      <c r="H531" s="120">
        <f t="shared" si="2"/>
        <v>54</v>
      </c>
      <c r="I531" s="122"/>
      <c r="J531" s="114"/>
      <c r="K531" s="114">
        <v>54</v>
      </c>
      <c r="L531" s="114"/>
      <c r="M531" s="114"/>
      <c r="N531" s="114">
        <v>1</v>
      </c>
      <c r="O531" s="114">
        <f>1+52</f>
        <v>53</v>
      </c>
      <c r="P531" s="114" t="s">
        <v>47</v>
      </c>
    </row>
    <row r="532" spans="1:16" s="112" customFormat="1" ht="25.5" customHeight="1">
      <c r="A532" s="114">
        <v>50</v>
      </c>
      <c r="B532" s="115" t="s">
        <v>686</v>
      </c>
      <c r="C532" s="124"/>
      <c r="D532" s="127"/>
      <c r="E532" s="126"/>
      <c r="F532" s="119" t="s">
        <v>746</v>
      </c>
      <c r="G532" s="114">
        <v>0.4</v>
      </c>
      <c r="H532" s="120">
        <f t="shared" si="2"/>
        <v>3</v>
      </c>
      <c r="I532" s="122"/>
      <c r="J532" s="122"/>
      <c r="K532" s="114">
        <v>3</v>
      </c>
      <c r="L532" s="114"/>
      <c r="M532" s="114"/>
      <c r="N532" s="114"/>
      <c r="O532" s="114">
        <v>3</v>
      </c>
      <c r="P532" s="114" t="s">
        <v>47</v>
      </c>
    </row>
    <row r="533" spans="1:16" s="112" customFormat="1" ht="25.5" customHeight="1">
      <c r="A533" s="114">
        <v>51</v>
      </c>
      <c r="B533" s="115" t="s">
        <v>686</v>
      </c>
      <c r="C533" s="124"/>
      <c r="D533" s="127" t="s">
        <v>747</v>
      </c>
      <c r="E533" s="126" t="s">
        <v>676</v>
      </c>
      <c r="F533" s="119" t="s">
        <v>748</v>
      </c>
      <c r="G533" s="114">
        <v>0.4</v>
      </c>
      <c r="H533" s="120">
        <f t="shared" si="2"/>
        <v>4</v>
      </c>
      <c r="I533" s="114"/>
      <c r="J533" s="114"/>
      <c r="K533" s="114">
        <v>4</v>
      </c>
      <c r="L533" s="114"/>
      <c r="M533" s="114"/>
      <c r="N533" s="114">
        <v>2</v>
      </c>
      <c r="O533" s="114">
        <v>2</v>
      </c>
      <c r="P533" s="114">
        <v>3</v>
      </c>
    </row>
    <row r="534" spans="1:16" s="112" customFormat="1" ht="25.5" customHeight="1">
      <c r="A534" s="114">
        <v>52</v>
      </c>
      <c r="B534" s="115" t="s">
        <v>686</v>
      </c>
      <c r="C534" s="115"/>
      <c r="D534" s="127" t="s">
        <v>736</v>
      </c>
      <c r="E534" s="126" t="s">
        <v>680</v>
      </c>
      <c r="F534" s="119" t="s">
        <v>749</v>
      </c>
      <c r="G534" s="114">
        <v>0.4</v>
      </c>
      <c r="H534" s="120">
        <f t="shared" si="2"/>
        <v>4</v>
      </c>
      <c r="I534" s="114"/>
      <c r="J534" s="114">
        <v>2</v>
      </c>
      <c r="K534" s="114">
        <v>2</v>
      </c>
      <c r="L534" s="114"/>
      <c r="M534" s="114"/>
      <c r="N534" s="114">
        <v>2</v>
      </c>
      <c r="O534" s="114">
        <v>2</v>
      </c>
      <c r="P534" s="114">
        <v>1</v>
      </c>
    </row>
    <row r="535" spans="1:16" s="112" customFormat="1" ht="25.5" customHeight="1">
      <c r="A535" s="114">
        <v>53</v>
      </c>
      <c r="B535" s="115" t="s">
        <v>686</v>
      </c>
      <c r="C535" s="115"/>
      <c r="D535" s="127" t="s">
        <v>750</v>
      </c>
      <c r="E535" s="126" t="s">
        <v>680</v>
      </c>
      <c r="F535" s="119" t="s">
        <v>751</v>
      </c>
      <c r="G535" s="114">
        <v>0.4</v>
      </c>
      <c r="H535" s="120">
        <f t="shared" si="2"/>
        <v>23</v>
      </c>
      <c r="I535" s="114"/>
      <c r="J535" s="114"/>
      <c r="K535" s="114">
        <v>23</v>
      </c>
      <c r="L535" s="114"/>
      <c r="M535" s="114"/>
      <c r="N535" s="114"/>
      <c r="O535" s="114">
        <v>23</v>
      </c>
      <c r="P535" s="114" t="s">
        <v>47</v>
      </c>
    </row>
    <row r="536" spans="1:16" s="112" customFormat="1" ht="25.5" customHeight="1">
      <c r="A536" s="114">
        <v>54</v>
      </c>
      <c r="B536" s="115" t="s">
        <v>686</v>
      </c>
      <c r="C536" s="115"/>
      <c r="D536" s="127" t="s">
        <v>752</v>
      </c>
      <c r="E536" s="126" t="s">
        <v>680</v>
      </c>
      <c r="F536" s="119" t="s">
        <v>753</v>
      </c>
      <c r="G536" s="114">
        <v>0.4</v>
      </c>
      <c r="H536" s="120">
        <f t="shared" si="2"/>
        <v>64</v>
      </c>
      <c r="I536" s="114"/>
      <c r="J536" s="114"/>
      <c r="K536" s="114">
        <v>64</v>
      </c>
      <c r="L536" s="114"/>
      <c r="M536" s="114"/>
      <c r="N536" s="114"/>
      <c r="O536" s="114">
        <f>2+62</f>
        <v>64</v>
      </c>
      <c r="P536" s="114" t="s">
        <v>47</v>
      </c>
    </row>
    <row r="537" spans="1:16" s="112" customFormat="1" ht="25.5" customHeight="1">
      <c r="A537" s="114">
        <v>55</v>
      </c>
      <c r="B537" s="115" t="s">
        <v>686</v>
      </c>
      <c r="C537" s="115"/>
      <c r="D537" s="127" t="s">
        <v>754</v>
      </c>
      <c r="E537" s="126" t="s">
        <v>680</v>
      </c>
      <c r="F537" s="119" t="s">
        <v>755</v>
      </c>
      <c r="G537" s="114">
        <v>0.4</v>
      </c>
      <c r="H537" s="120">
        <f t="shared" si="2"/>
        <v>108</v>
      </c>
      <c r="I537" s="114"/>
      <c r="J537" s="114"/>
      <c r="K537" s="114">
        <v>108</v>
      </c>
      <c r="L537" s="114"/>
      <c r="M537" s="114"/>
      <c r="N537" s="114"/>
      <c r="O537" s="114">
        <v>108</v>
      </c>
      <c r="P537" s="114" t="s">
        <v>47</v>
      </c>
    </row>
    <row r="538" spans="1:16" s="112" customFormat="1" ht="25.5" customHeight="1">
      <c r="A538" s="114">
        <v>56</v>
      </c>
      <c r="B538" s="115" t="s">
        <v>686</v>
      </c>
      <c r="C538" s="115"/>
      <c r="D538" s="132"/>
      <c r="E538" s="126"/>
      <c r="F538" s="119" t="s">
        <v>756</v>
      </c>
      <c r="G538" s="114">
        <v>0.4</v>
      </c>
      <c r="H538" s="120">
        <f t="shared" si="2"/>
        <v>59</v>
      </c>
      <c r="I538" s="114"/>
      <c r="J538" s="114"/>
      <c r="K538" s="114">
        <v>59</v>
      </c>
      <c r="L538" s="114"/>
      <c r="M538" s="114"/>
      <c r="N538" s="114"/>
      <c r="O538" s="114">
        <f>1+58</f>
        <v>59</v>
      </c>
      <c r="P538" s="114" t="s">
        <v>47</v>
      </c>
    </row>
    <row r="539" spans="1:16" s="112" customFormat="1" ht="25.5" customHeight="1">
      <c r="A539" s="114">
        <v>57</v>
      </c>
      <c r="B539" s="115" t="s">
        <v>686</v>
      </c>
      <c r="C539" s="115"/>
      <c r="D539" s="132"/>
      <c r="E539" s="126"/>
      <c r="F539" s="119" t="s">
        <v>757</v>
      </c>
      <c r="G539" s="114">
        <v>0.4</v>
      </c>
      <c r="H539" s="120">
        <f t="shared" si="2"/>
        <v>2</v>
      </c>
      <c r="I539" s="114"/>
      <c r="J539" s="114"/>
      <c r="K539" s="114">
        <v>2</v>
      </c>
      <c r="L539" s="114"/>
      <c r="M539" s="114"/>
      <c r="N539" s="114"/>
      <c r="O539" s="114">
        <v>2</v>
      </c>
      <c r="P539" s="114" t="s">
        <v>47</v>
      </c>
    </row>
    <row r="540" spans="1:16" s="112" customFormat="1" ht="25.5" customHeight="1">
      <c r="A540" s="114">
        <v>58</v>
      </c>
      <c r="B540" s="115" t="s">
        <v>686</v>
      </c>
      <c r="C540" s="115"/>
      <c r="D540" s="127" t="s">
        <v>758</v>
      </c>
      <c r="E540" s="126" t="s">
        <v>676</v>
      </c>
      <c r="F540" s="119" t="s">
        <v>759</v>
      </c>
      <c r="G540" s="114">
        <v>0.4</v>
      </c>
      <c r="H540" s="120">
        <f t="shared" si="2"/>
        <v>47</v>
      </c>
      <c r="I540" s="114"/>
      <c r="J540" s="114"/>
      <c r="K540" s="114">
        <v>47</v>
      </c>
      <c r="L540" s="114"/>
      <c r="M540" s="114"/>
      <c r="N540" s="114">
        <v>1</v>
      </c>
      <c r="O540" s="114">
        <f>1+45</f>
        <v>46</v>
      </c>
      <c r="P540" s="114" t="s">
        <v>47</v>
      </c>
    </row>
    <row r="541" spans="1:16" s="112" customFormat="1" ht="25.5" customHeight="1">
      <c r="A541" s="114">
        <v>59</v>
      </c>
      <c r="B541" s="115" t="s">
        <v>686</v>
      </c>
      <c r="C541" s="115"/>
      <c r="D541" s="127" t="s">
        <v>760</v>
      </c>
      <c r="E541" s="126" t="s">
        <v>680</v>
      </c>
      <c r="F541" s="119" t="s">
        <v>761</v>
      </c>
      <c r="G541" s="114">
        <v>0.4</v>
      </c>
      <c r="H541" s="120">
        <f t="shared" si="2"/>
        <v>1</v>
      </c>
      <c r="I541" s="114"/>
      <c r="J541" s="114"/>
      <c r="K541" s="114">
        <v>1</v>
      </c>
      <c r="L541" s="114"/>
      <c r="M541" s="114"/>
      <c r="N541" s="114">
        <v>1</v>
      </c>
      <c r="O541" s="114"/>
      <c r="P541" s="114" t="s">
        <v>47</v>
      </c>
    </row>
    <row r="542" spans="1:16" s="112" customFormat="1" ht="25.5" customHeight="1">
      <c r="A542" s="114">
        <v>60</v>
      </c>
      <c r="B542" s="115" t="s">
        <v>686</v>
      </c>
      <c r="C542" s="115"/>
      <c r="D542" s="127" t="s">
        <v>762</v>
      </c>
      <c r="E542" s="126" t="s">
        <v>680</v>
      </c>
      <c r="F542" s="119" t="s">
        <v>763</v>
      </c>
      <c r="G542" s="114">
        <v>0.4</v>
      </c>
      <c r="H542" s="120">
        <f t="shared" si="2"/>
        <v>90</v>
      </c>
      <c r="I542" s="114"/>
      <c r="J542" s="114"/>
      <c r="K542" s="114">
        <v>90</v>
      </c>
      <c r="L542" s="114"/>
      <c r="M542" s="114"/>
      <c r="N542" s="114"/>
      <c r="O542" s="114">
        <f>6+84</f>
        <v>90</v>
      </c>
      <c r="P542" s="114" t="s">
        <v>47</v>
      </c>
    </row>
    <row r="543" spans="1:16" s="112" customFormat="1" ht="25.5" customHeight="1">
      <c r="A543" s="114">
        <v>61</v>
      </c>
      <c r="B543" s="115" t="s">
        <v>686</v>
      </c>
      <c r="C543" s="115"/>
      <c r="D543" s="127" t="s">
        <v>764</v>
      </c>
      <c r="E543" s="126" t="s">
        <v>680</v>
      </c>
      <c r="F543" s="119" t="s">
        <v>765</v>
      </c>
      <c r="G543" s="114">
        <v>0.4</v>
      </c>
      <c r="H543" s="120">
        <f t="shared" si="2"/>
        <v>1</v>
      </c>
      <c r="I543" s="114"/>
      <c r="J543" s="114"/>
      <c r="K543" s="114">
        <v>1</v>
      </c>
      <c r="L543" s="114"/>
      <c r="M543" s="114"/>
      <c r="N543" s="114">
        <v>1</v>
      </c>
      <c r="O543" s="114"/>
      <c r="P543" s="114" t="s">
        <v>47</v>
      </c>
    </row>
    <row r="544" spans="1:16" s="112" customFormat="1" ht="25.5" customHeight="1">
      <c r="A544" s="114">
        <v>62</v>
      </c>
      <c r="B544" s="115" t="s">
        <v>686</v>
      </c>
      <c r="C544" s="115"/>
      <c r="D544" s="127" t="s">
        <v>630</v>
      </c>
      <c r="E544" s="126" t="s">
        <v>676</v>
      </c>
      <c r="F544" s="119" t="s">
        <v>766</v>
      </c>
      <c r="G544" s="114">
        <v>0.4</v>
      </c>
      <c r="H544" s="120">
        <f t="shared" si="2"/>
        <v>69</v>
      </c>
      <c r="I544" s="114"/>
      <c r="J544" s="114"/>
      <c r="K544" s="114">
        <v>69</v>
      </c>
      <c r="L544" s="114"/>
      <c r="M544" s="114"/>
      <c r="N544" s="114"/>
      <c r="O544" s="114">
        <v>69</v>
      </c>
      <c r="P544" s="114" t="s">
        <v>47</v>
      </c>
    </row>
    <row r="545" spans="1:16" s="112" customFormat="1" ht="25.5" customHeight="1">
      <c r="A545" s="114">
        <v>63</v>
      </c>
      <c r="B545" s="115" t="s">
        <v>686</v>
      </c>
      <c r="C545" s="123"/>
      <c r="D545" s="127" t="s">
        <v>515</v>
      </c>
      <c r="E545" s="126" t="s">
        <v>680</v>
      </c>
      <c r="F545" s="119" t="s">
        <v>767</v>
      </c>
      <c r="G545" s="114">
        <v>0.4</v>
      </c>
      <c r="H545" s="120">
        <f t="shared" si="2"/>
        <v>27</v>
      </c>
      <c r="I545" s="122"/>
      <c r="J545" s="122"/>
      <c r="K545" s="114">
        <v>27</v>
      </c>
      <c r="L545" s="114"/>
      <c r="M545" s="114"/>
      <c r="N545" s="114"/>
      <c r="O545" s="114">
        <v>27</v>
      </c>
      <c r="P545" s="114" t="s">
        <v>47</v>
      </c>
    </row>
    <row r="546" spans="1:16" s="112" customFormat="1" ht="25.5" customHeight="1">
      <c r="A546" s="114">
        <v>64</v>
      </c>
      <c r="B546" s="115" t="s">
        <v>686</v>
      </c>
      <c r="C546" s="115"/>
      <c r="D546" s="127" t="s">
        <v>768</v>
      </c>
      <c r="E546" s="126" t="s">
        <v>680</v>
      </c>
      <c r="F546" s="119" t="s">
        <v>769</v>
      </c>
      <c r="G546" s="114">
        <v>0.4</v>
      </c>
      <c r="H546" s="120">
        <f t="shared" si="2"/>
        <v>4</v>
      </c>
      <c r="I546" s="114"/>
      <c r="J546" s="114"/>
      <c r="K546" s="114">
        <v>4</v>
      </c>
      <c r="L546" s="114"/>
      <c r="M546" s="114"/>
      <c r="N546" s="114">
        <v>2</v>
      </c>
      <c r="O546" s="114">
        <v>2</v>
      </c>
      <c r="P546" s="114" t="s">
        <v>47</v>
      </c>
    </row>
    <row r="547" spans="1:16" s="112" customFormat="1" ht="25.5" customHeight="1">
      <c r="A547" s="114">
        <v>65</v>
      </c>
      <c r="B547" s="115" t="s">
        <v>686</v>
      </c>
      <c r="C547" s="115"/>
      <c r="D547" s="127" t="s">
        <v>770</v>
      </c>
      <c r="E547" s="126" t="s">
        <v>680</v>
      </c>
      <c r="F547" s="119" t="s">
        <v>771</v>
      </c>
      <c r="G547" s="114">
        <v>0.4</v>
      </c>
      <c r="H547" s="120">
        <f t="shared" si="2"/>
        <v>1</v>
      </c>
      <c r="I547" s="114"/>
      <c r="J547" s="114"/>
      <c r="K547" s="114">
        <v>1</v>
      </c>
      <c r="L547" s="114"/>
      <c r="M547" s="114"/>
      <c r="N547" s="114">
        <v>1</v>
      </c>
      <c r="O547" s="114"/>
      <c r="P547" s="114" t="s">
        <v>47</v>
      </c>
    </row>
    <row r="548" spans="1:16" s="112" customFormat="1" ht="25.5" customHeight="1">
      <c r="A548" s="114">
        <v>66</v>
      </c>
      <c r="B548" s="115" t="s">
        <v>686</v>
      </c>
      <c r="C548" s="115"/>
      <c r="D548" s="127" t="s">
        <v>772</v>
      </c>
      <c r="E548" s="126" t="s">
        <v>680</v>
      </c>
      <c r="F548" s="119" t="s">
        <v>773</v>
      </c>
      <c r="G548" s="114">
        <v>0.4</v>
      </c>
      <c r="H548" s="120">
        <f t="shared" si="2"/>
        <v>2</v>
      </c>
      <c r="I548" s="114"/>
      <c r="J548" s="114"/>
      <c r="K548" s="114">
        <v>2</v>
      </c>
      <c r="L548" s="114"/>
      <c r="M548" s="114"/>
      <c r="N548" s="114">
        <v>2</v>
      </c>
      <c r="O548" s="114"/>
      <c r="P548" s="114" t="s">
        <v>47</v>
      </c>
    </row>
    <row r="549" spans="1:16" s="112" customFormat="1" ht="25.5" customHeight="1">
      <c r="A549" s="114">
        <v>67</v>
      </c>
      <c r="B549" s="115" t="s">
        <v>686</v>
      </c>
      <c r="C549" s="115"/>
      <c r="D549" s="127" t="s">
        <v>774</v>
      </c>
      <c r="E549" s="126" t="s">
        <v>680</v>
      </c>
      <c r="F549" s="119" t="s">
        <v>775</v>
      </c>
      <c r="G549" s="114">
        <v>0.4</v>
      </c>
      <c r="H549" s="120">
        <f t="shared" si="2"/>
        <v>2</v>
      </c>
      <c r="I549" s="114"/>
      <c r="J549" s="114"/>
      <c r="K549" s="114">
        <v>2</v>
      </c>
      <c r="L549" s="114"/>
      <c r="M549" s="114"/>
      <c r="N549" s="114">
        <v>2</v>
      </c>
      <c r="O549" s="114"/>
      <c r="P549" s="114" t="s">
        <v>47</v>
      </c>
    </row>
    <row r="550" spans="1:16" s="112" customFormat="1" ht="25.5" customHeight="1">
      <c r="A550" s="114">
        <v>68</v>
      </c>
      <c r="B550" s="115" t="s">
        <v>686</v>
      </c>
      <c r="C550" s="115"/>
      <c r="D550" s="127" t="s">
        <v>719</v>
      </c>
      <c r="E550" s="126" t="s">
        <v>680</v>
      </c>
      <c r="F550" s="119" t="s">
        <v>776</v>
      </c>
      <c r="G550" s="114">
        <v>0.4</v>
      </c>
      <c r="H550" s="120">
        <f t="shared" ref="H550:H561" si="3">I550+J550+K550</f>
        <v>78</v>
      </c>
      <c r="I550" s="114"/>
      <c r="J550" s="114"/>
      <c r="K550" s="114">
        <v>78</v>
      </c>
      <c r="L550" s="114"/>
      <c r="M550" s="114"/>
      <c r="N550" s="114">
        <v>2</v>
      </c>
      <c r="O550" s="114">
        <v>76</v>
      </c>
      <c r="P550" s="114" t="s">
        <v>47</v>
      </c>
    </row>
    <row r="551" spans="1:16" s="112" customFormat="1" ht="25.5" customHeight="1">
      <c r="A551" s="114">
        <v>69</v>
      </c>
      <c r="B551" s="115" t="s">
        <v>686</v>
      </c>
      <c r="C551" s="123"/>
      <c r="D551" s="127" t="s">
        <v>804</v>
      </c>
      <c r="E551" s="126" t="s">
        <v>680</v>
      </c>
      <c r="F551" s="119" t="s">
        <v>805</v>
      </c>
      <c r="G551" s="114">
        <v>0.4</v>
      </c>
      <c r="H551" s="120">
        <f t="shared" si="3"/>
        <v>3</v>
      </c>
      <c r="I551" s="114"/>
      <c r="J551" s="114"/>
      <c r="K551" s="114">
        <v>3</v>
      </c>
      <c r="L551" s="114"/>
      <c r="M551" s="114"/>
      <c r="N551" s="114">
        <v>3</v>
      </c>
      <c r="O551" s="114"/>
      <c r="P551" s="114"/>
    </row>
    <row r="552" spans="1:16" s="112" customFormat="1" ht="25.5" customHeight="1">
      <c r="A552" s="114">
        <v>70</v>
      </c>
      <c r="B552" s="115" t="s">
        <v>686</v>
      </c>
      <c r="C552" s="115"/>
      <c r="D552" s="127" t="s">
        <v>777</v>
      </c>
      <c r="E552" s="126" t="s">
        <v>680</v>
      </c>
      <c r="F552" s="119" t="s">
        <v>778</v>
      </c>
      <c r="G552" s="114">
        <v>0.4</v>
      </c>
      <c r="H552" s="120">
        <f t="shared" si="3"/>
        <v>6</v>
      </c>
      <c r="I552" s="114"/>
      <c r="J552" s="114"/>
      <c r="K552" s="114">
        <v>6</v>
      </c>
      <c r="L552" s="114"/>
      <c r="M552" s="114"/>
      <c r="N552" s="114"/>
      <c r="O552" s="114">
        <v>6</v>
      </c>
      <c r="P552" s="114" t="s">
        <v>47</v>
      </c>
    </row>
    <row r="553" spans="1:16" s="112" customFormat="1" ht="25.5" customHeight="1">
      <c r="A553" s="114">
        <v>71</v>
      </c>
      <c r="B553" s="115" t="s">
        <v>686</v>
      </c>
      <c r="C553" s="115"/>
      <c r="D553" s="127" t="s">
        <v>779</v>
      </c>
      <c r="E553" s="126" t="s">
        <v>680</v>
      </c>
      <c r="F553" s="119" t="s">
        <v>780</v>
      </c>
      <c r="G553" s="114">
        <v>0.4</v>
      </c>
      <c r="H553" s="120">
        <f t="shared" si="3"/>
        <v>29</v>
      </c>
      <c r="I553" s="114"/>
      <c r="J553" s="114"/>
      <c r="K553" s="114">
        <v>29</v>
      </c>
      <c r="L553" s="114"/>
      <c r="M553" s="114"/>
      <c r="N553" s="114"/>
      <c r="O553" s="114">
        <f>1+28</f>
        <v>29</v>
      </c>
      <c r="P553" s="114" t="s">
        <v>47</v>
      </c>
    </row>
    <row r="554" spans="1:16" s="112" customFormat="1" ht="25.5" customHeight="1">
      <c r="A554" s="114">
        <v>72</v>
      </c>
      <c r="B554" s="115" t="s">
        <v>686</v>
      </c>
      <c r="C554" s="123"/>
      <c r="D554" s="127" t="s">
        <v>479</v>
      </c>
      <c r="E554" s="131"/>
      <c r="F554" s="119" t="s">
        <v>806</v>
      </c>
      <c r="G554" s="114">
        <v>0.4</v>
      </c>
      <c r="H554" s="120">
        <f t="shared" si="3"/>
        <v>20</v>
      </c>
      <c r="I554" s="122"/>
      <c r="J554" s="114"/>
      <c r="K554" s="114">
        <v>20</v>
      </c>
      <c r="L554" s="114"/>
      <c r="M554" s="114"/>
      <c r="N554" s="114"/>
      <c r="O554" s="114">
        <v>20</v>
      </c>
      <c r="P554" s="114"/>
    </row>
    <row r="555" spans="1:16" s="112" customFormat="1" ht="25.5" customHeight="1">
      <c r="A555" s="114">
        <v>73</v>
      </c>
      <c r="B555" s="115" t="s">
        <v>686</v>
      </c>
      <c r="C555" s="115"/>
      <c r="D555" s="127" t="s">
        <v>781</v>
      </c>
      <c r="E555" s="126" t="s">
        <v>680</v>
      </c>
      <c r="F555" s="119" t="s">
        <v>807</v>
      </c>
      <c r="G555" s="114">
        <v>0.4</v>
      </c>
      <c r="H555" s="120">
        <f t="shared" si="3"/>
        <v>1</v>
      </c>
      <c r="I555" s="114"/>
      <c r="J555" s="114"/>
      <c r="K555" s="114">
        <v>1</v>
      </c>
      <c r="L555" s="114"/>
      <c r="M555" s="114"/>
      <c r="N555" s="114">
        <v>1</v>
      </c>
      <c r="O555" s="114"/>
      <c r="P555" s="114" t="s">
        <v>47</v>
      </c>
    </row>
    <row r="556" spans="1:16" s="112" customFormat="1" ht="25.5" customHeight="1">
      <c r="A556" s="114">
        <v>74</v>
      </c>
      <c r="B556" s="115" t="s">
        <v>686</v>
      </c>
      <c r="C556" s="115"/>
      <c r="D556" s="127" t="s">
        <v>783</v>
      </c>
      <c r="E556" s="126" t="s">
        <v>680</v>
      </c>
      <c r="F556" s="119" t="s">
        <v>784</v>
      </c>
      <c r="G556" s="114">
        <v>0.4</v>
      </c>
      <c r="H556" s="120">
        <f t="shared" si="3"/>
        <v>6</v>
      </c>
      <c r="I556" s="114"/>
      <c r="J556" s="114"/>
      <c r="K556" s="114">
        <v>6</v>
      </c>
      <c r="L556" s="114"/>
      <c r="M556" s="114"/>
      <c r="N556" s="114"/>
      <c r="O556" s="114">
        <v>6</v>
      </c>
      <c r="P556" s="114" t="s">
        <v>47</v>
      </c>
    </row>
    <row r="557" spans="1:16" s="112" customFormat="1" ht="25.5" customHeight="1">
      <c r="A557" s="114">
        <v>75</v>
      </c>
      <c r="B557" s="115" t="s">
        <v>686</v>
      </c>
      <c r="C557" s="115"/>
      <c r="D557" s="127" t="s">
        <v>713</v>
      </c>
      <c r="E557" s="126" t="s">
        <v>680</v>
      </c>
      <c r="F557" s="119" t="s">
        <v>785</v>
      </c>
      <c r="G557" s="114">
        <v>0.4</v>
      </c>
      <c r="H557" s="120">
        <f t="shared" si="3"/>
        <v>135</v>
      </c>
      <c r="I557" s="114"/>
      <c r="J557" s="114"/>
      <c r="K557" s="114">
        <v>135</v>
      </c>
      <c r="L557" s="114"/>
      <c r="M557" s="114"/>
      <c r="N557" s="114">
        <v>1</v>
      </c>
      <c r="O557" s="114">
        <f>131+3</f>
        <v>134</v>
      </c>
      <c r="P557" s="114" t="s">
        <v>47</v>
      </c>
    </row>
    <row r="558" spans="1:16" s="112" customFormat="1" ht="25.5" customHeight="1">
      <c r="A558" s="114">
        <v>76</v>
      </c>
      <c r="B558" s="115" t="s">
        <v>686</v>
      </c>
      <c r="C558" s="115"/>
      <c r="D558" s="127" t="s">
        <v>786</v>
      </c>
      <c r="E558" s="126" t="s">
        <v>680</v>
      </c>
      <c r="F558" s="119" t="s">
        <v>787</v>
      </c>
      <c r="G558" s="114">
        <v>0.4</v>
      </c>
      <c r="H558" s="120">
        <f t="shared" si="3"/>
        <v>23</v>
      </c>
      <c r="I558" s="114"/>
      <c r="J558" s="114"/>
      <c r="K558" s="114">
        <v>23</v>
      </c>
      <c r="L558" s="114"/>
      <c r="M558" s="114"/>
      <c r="N558" s="114">
        <v>1</v>
      </c>
      <c r="O558" s="114">
        <v>22</v>
      </c>
      <c r="P558" s="114" t="s">
        <v>47</v>
      </c>
    </row>
    <row r="559" spans="1:16" s="112" customFormat="1" ht="25.5" customHeight="1">
      <c r="A559" s="114">
        <v>77</v>
      </c>
      <c r="B559" s="115" t="s">
        <v>686</v>
      </c>
      <c r="C559" s="115"/>
      <c r="D559" s="127" t="s">
        <v>788</v>
      </c>
      <c r="E559" s="126" t="s">
        <v>680</v>
      </c>
      <c r="F559" s="119" t="s">
        <v>789</v>
      </c>
      <c r="G559" s="114">
        <v>0.4</v>
      </c>
      <c r="H559" s="120">
        <f t="shared" si="3"/>
        <v>155</v>
      </c>
      <c r="I559" s="114"/>
      <c r="J559" s="114"/>
      <c r="K559" s="114">
        <v>155</v>
      </c>
      <c r="L559" s="114"/>
      <c r="M559" s="114"/>
      <c r="N559" s="114">
        <v>2</v>
      </c>
      <c r="O559" s="114">
        <f>152+1</f>
        <v>153</v>
      </c>
      <c r="P559" s="114" t="s">
        <v>47</v>
      </c>
    </row>
    <row r="560" spans="1:16" s="112" customFormat="1" ht="25.5" customHeight="1">
      <c r="A560" s="114">
        <v>78</v>
      </c>
      <c r="B560" s="115" t="s">
        <v>686</v>
      </c>
      <c r="C560" s="115"/>
      <c r="D560" s="127" t="s">
        <v>790</v>
      </c>
      <c r="E560" s="126" t="s">
        <v>680</v>
      </c>
      <c r="F560" s="119" t="s">
        <v>791</v>
      </c>
      <c r="G560" s="114">
        <v>0.4</v>
      </c>
      <c r="H560" s="120">
        <f t="shared" si="3"/>
        <v>17</v>
      </c>
      <c r="I560" s="114"/>
      <c r="J560" s="114"/>
      <c r="K560" s="114">
        <v>17</v>
      </c>
      <c r="L560" s="114"/>
      <c r="M560" s="114"/>
      <c r="N560" s="114"/>
      <c r="O560" s="114">
        <v>17</v>
      </c>
      <c r="P560" s="114" t="s">
        <v>47</v>
      </c>
    </row>
    <row r="561" spans="1:16" s="112" customFormat="1" ht="25.5" customHeight="1">
      <c r="A561" s="114">
        <v>79</v>
      </c>
      <c r="B561" s="115" t="s">
        <v>686</v>
      </c>
      <c r="C561" s="115"/>
      <c r="D561" s="127" t="s">
        <v>792</v>
      </c>
      <c r="E561" s="126" t="s">
        <v>680</v>
      </c>
      <c r="F561" s="119" t="s">
        <v>793</v>
      </c>
      <c r="G561" s="114">
        <v>0.4</v>
      </c>
      <c r="H561" s="120">
        <f t="shared" si="3"/>
        <v>1</v>
      </c>
      <c r="I561" s="114"/>
      <c r="J561" s="114"/>
      <c r="K561" s="114">
        <v>1</v>
      </c>
      <c r="L561" s="114"/>
      <c r="M561" s="114"/>
      <c r="N561" s="114">
        <v>1</v>
      </c>
      <c r="O561" s="114"/>
      <c r="P561" s="114" t="s">
        <v>47</v>
      </c>
    </row>
    <row r="562" spans="1:16" s="137" customFormat="1" ht="25.5" customHeight="1">
      <c r="A562" s="122"/>
      <c r="B562" s="133" t="s">
        <v>794</v>
      </c>
      <c r="C562" s="133"/>
      <c r="D562" s="134"/>
      <c r="E562" s="135"/>
      <c r="F562" s="136"/>
      <c r="G562" s="122"/>
      <c r="H562" s="122">
        <f>SUM(H483:H561)</f>
        <v>1907</v>
      </c>
      <c r="I562" s="122"/>
      <c r="J562" s="122">
        <f>SUM(J483:J561)</f>
        <v>21</v>
      </c>
      <c r="K562" s="122">
        <f>SUM(K483:K561)</f>
        <v>1886</v>
      </c>
      <c r="L562" s="122"/>
      <c r="M562" s="122"/>
      <c r="N562" s="122">
        <f>SUM(N483:N561)</f>
        <v>109</v>
      </c>
      <c r="O562" s="122">
        <f>SUM(O483:O561)</f>
        <v>1798</v>
      </c>
      <c r="P562" s="122">
        <f>SUM(P483:P561)</f>
        <v>12</v>
      </c>
    </row>
    <row r="563" spans="1:16" s="112" customFormat="1" ht="25.5" customHeight="1">
      <c r="A563" s="138"/>
      <c r="B563" s="139"/>
      <c r="C563" s="139"/>
      <c r="D563" s="140"/>
      <c r="E563" s="141"/>
      <c r="F563" s="142"/>
      <c r="G563" s="138"/>
      <c r="H563" s="143"/>
      <c r="I563" s="144"/>
      <c r="J563" s="144"/>
      <c r="K563" s="144"/>
      <c r="L563" s="144"/>
      <c r="M563" s="138"/>
      <c r="N563" s="142"/>
      <c r="O563" s="142"/>
      <c r="P563" s="138"/>
    </row>
    <row r="564" spans="1:16" s="112" customFormat="1" ht="25.5" customHeight="1">
      <c r="A564" s="145"/>
      <c r="B564" s="145" t="s">
        <v>149</v>
      </c>
      <c r="C564" s="145"/>
      <c r="D564" s="145"/>
      <c r="E564" s="145"/>
      <c r="F564" s="145"/>
      <c r="G564" s="145"/>
      <c r="H564" s="145" t="s">
        <v>150</v>
      </c>
      <c r="I564" s="145"/>
      <c r="J564" s="145"/>
      <c r="K564" s="145"/>
      <c r="L564" s="145"/>
      <c r="M564" s="145"/>
      <c r="N564" s="145"/>
      <c r="O564" s="145"/>
      <c r="P564" s="145"/>
    </row>
    <row r="567" spans="1:16" s="111" customFormat="1" ht="25.5" customHeight="1">
      <c r="A567" s="109"/>
      <c r="B567" s="110"/>
      <c r="C567" s="110"/>
      <c r="D567" s="110"/>
      <c r="E567" s="110"/>
      <c r="F567" s="110"/>
      <c r="G567" s="575" t="s">
        <v>654</v>
      </c>
      <c r="H567" s="576"/>
      <c r="I567" s="576"/>
      <c r="J567" s="576"/>
      <c r="K567" s="576"/>
      <c r="L567" s="576"/>
      <c r="M567" s="576"/>
      <c r="N567" s="576"/>
      <c r="O567" s="576"/>
      <c r="P567" s="576"/>
    </row>
    <row r="568" spans="1:16" s="111" customFormat="1" ht="53.25" customHeight="1">
      <c r="A568" s="109"/>
      <c r="B568" s="110"/>
      <c r="C568" s="110"/>
      <c r="D568" s="110"/>
      <c r="E568" s="110"/>
      <c r="F568" s="575" t="s">
        <v>655</v>
      </c>
      <c r="G568" s="576"/>
      <c r="H568" s="576"/>
      <c r="I568" s="576"/>
      <c r="J568" s="576"/>
      <c r="K568" s="576"/>
      <c r="L568" s="576"/>
      <c r="M568" s="576"/>
      <c r="N568" s="576"/>
      <c r="O568" s="576"/>
      <c r="P568" s="576"/>
    </row>
    <row r="569" spans="1:16" s="111" customFormat="1" ht="15" customHeight="1">
      <c r="A569" s="109"/>
      <c r="B569" s="110"/>
      <c r="C569" s="110"/>
      <c r="D569" s="110"/>
      <c r="E569" s="110"/>
      <c r="F569" s="149"/>
      <c r="G569" s="150"/>
      <c r="H569" s="150"/>
      <c r="I569" s="150"/>
      <c r="J569" s="150"/>
      <c r="K569" s="150"/>
      <c r="L569" s="150"/>
      <c r="M569" s="150"/>
      <c r="N569" s="150"/>
      <c r="O569" s="150"/>
      <c r="P569" s="150"/>
    </row>
    <row r="570" spans="1:16" s="112" customFormat="1" ht="31.5" customHeight="1">
      <c r="A570" s="578" t="s">
        <v>809</v>
      </c>
      <c r="B570" s="578"/>
      <c r="C570" s="578"/>
      <c r="D570" s="578"/>
      <c r="E570" s="578"/>
      <c r="F570" s="578"/>
      <c r="G570" s="578"/>
      <c r="H570" s="578"/>
      <c r="I570" s="578"/>
      <c r="J570" s="578"/>
      <c r="K570" s="578"/>
      <c r="L570" s="578"/>
      <c r="M570" s="578"/>
      <c r="N570" s="578"/>
      <c r="O570" s="578"/>
      <c r="P570" s="578"/>
    </row>
    <row r="571" spans="1:16" s="112" customFormat="1" ht="16.5" customHeight="1"/>
    <row r="572" spans="1:16" s="112" customFormat="1" ht="25.5" customHeight="1">
      <c r="A572" s="579" t="s">
        <v>32</v>
      </c>
      <c r="B572" s="578"/>
      <c r="C572" s="578"/>
      <c r="D572" s="578"/>
      <c r="E572" s="578"/>
      <c r="F572" s="578"/>
      <c r="G572" s="578"/>
      <c r="H572" s="578"/>
      <c r="I572" s="578"/>
      <c r="J572" s="578"/>
      <c r="K572" s="578"/>
      <c r="L572" s="578"/>
      <c r="M572" s="578"/>
      <c r="N572" s="578"/>
      <c r="O572" s="578"/>
      <c r="P572" s="578"/>
    </row>
    <row r="573" spans="1:16" s="112" customFormat="1" ht="14.25" customHeight="1">
      <c r="A573" s="580" t="s">
        <v>431</v>
      </c>
      <c r="B573" s="580"/>
      <c r="C573" s="580"/>
      <c r="D573" s="580"/>
      <c r="E573" s="580"/>
      <c r="F573" s="580"/>
      <c r="G573" s="580"/>
      <c r="H573" s="580"/>
      <c r="I573" s="580"/>
      <c r="J573" s="580"/>
      <c r="K573" s="580"/>
      <c r="L573" s="580"/>
      <c r="M573" s="580"/>
      <c r="N573" s="580"/>
      <c r="O573" s="580"/>
      <c r="P573" s="580"/>
    </row>
    <row r="574" spans="1:16" s="112" customFormat="1" ht="30" customHeight="1">
      <c r="A574" s="581" t="s">
        <v>657</v>
      </c>
      <c r="B574" s="568" t="s">
        <v>658</v>
      </c>
      <c r="C574" s="568" t="s">
        <v>659</v>
      </c>
      <c r="D574" s="564" t="s">
        <v>660</v>
      </c>
      <c r="E574" s="564"/>
      <c r="F574" s="564" t="s">
        <v>661</v>
      </c>
      <c r="G574" s="564"/>
      <c r="H574" s="565" t="s">
        <v>662</v>
      </c>
      <c r="I574" s="566"/>
      <c r="J574" s="566"/>
      <c r="K574" s="566"/>
      <c r="L574" s="566"/>
      <c r="M574" s="566"/>
      <c r="N574" s="566"/>
      <c r="O574" s="566"/>
      <c r="P574" s="567"/>
    </row>
    <row r="575" spans="1:16" s="112" customFormat="1" ht="25.5" customHeight="1">
      <c r="A575" s="582"/>
      <c r="B575" s="569"/>
      <c r="C575" s="569"/>
      <c r="D575" s="568" t="s">
        <v>663</v>
      </c>
      <c r="E575" s="568" t="s">
        <v>664</v>
      </c>
      <c r="F575" s="568" t="s">
        <v>665</v>
      </c>
      <c r="G575" s="568" t="s">
        <v>666</v>
      </c>
      <c r="H575" s="563" t="s">
        <v>451</v>
      </c>
      <c r="I575" s="571" t="s">
        <v>452</v>
      </c>
      <c r="J575" s="571"/>
      <c r="K575" s="571"/>
      <c r="L575" s="572" t="s">
        <v>453</v>
      </c>
      <c r="M575" s="573"/>
      <c r="N575" s="573"/>
      <c r="O575" s="574"/>
      <c r="P575" s="568" t="s">
        <v>454</v>
      </c>
    </row>
    <row r="576" spans="1:16" s="112" customFormat="1" ht="25.5" customHeight="1">
      <c r="A576" s="582"/>
      <c r="B576" s="569"/>
      <c r="C576" s="569"/>
      <c r="D576" s="569"/>
      <c r="E576" s="569"/>
      <c r="F576" s="569"/>
      <c r="G576" s="569"/>
      <c r="H576" s="563"/>
      <c r="I576" s="563" t="s">
        <v>667</v>
      </c>
      <c r="J576" s="563" t="s">
        <v>668</v>
      </c>
      <c r="K576" s="563" t="s">
        <v>669</v>
      </c>
      <c r="L576" s="561" t="s">
        <v>670</v>
      </c>
      <c r="M576" s="561" t="s">
        <v>671</v>
      </c>
      <c r="N576" s="561" t="s">
        <v>672</v>
      </c>
      <c r="O576" s="561" t="s">
        <v>673</v>
      </c>
      <c r="P576" s="569"/>
    </row>
    <row r="577" spans="1:16" s="112" customFormat="1" ht="42.75" customHeight="1">
      <c r="A577" s="583"/>
      <c r="B577" s="570"/>
      <c r="C577" s="570"/>
      <c r="D577" s="570"/>
      <c r="E577" s="570"/>
      <c r="F577" s="570"/>
      <c r="G577" s="570"/>
      <c r="H577" s="563"/>
      <c r="I577" s="563"/>
      <c r="J577" s="563"/>
      <c r="K577" s="563"/>
      <c r="L577" s="562"/>
      <c r="M577" s="562"/>
      <c r="N577" s="562"/>
      <c r="O577" s="562"/>
      <c r="P577" s="570"/>
    </row>
    <row r="578" spans="1:16" s="112" customFormat="1" ht="18" customHeight="1">
      <c r="A578" s="113" t="s">
        <v>674</v>
      </c>
      <c r="B578" s="113" t="s">
        <v>350</v>
      </c>
      <c r="C578" s="113" t="s">
        <v>352</v>
      </c>
      <c r="D578" s="113" t="s">
        <v>346</v>
      </c>
      <c r="E578" s="113" t="s">
        <v>675</v>
      </c>
      <c r="F578" s="113" t="s">
        <v>676</v>
      </c>
      <c r="G578" s="113" t="s">
        <v>677</v>
      </c>
      <c r="H578" s="113" t="s">
        <v>678</v>
      </c>
      <c r="I578" s="113" t="s">
        <v>679</v>
      </c>
      <c r="J578" s="113" t="s">
        <v>680</v>
      </c>
      <c r="K578" s="113" t="s">
        <v>357</v>
      </c>
      <c r="L578" s="113" t="s">
        <v>681</v>
      </c>
      <c r="M578" s="113" t="s">
        <v>682</v>
      </c>
      <c r="N578" s="113" t="s">
        <v>683</v>
      </c>
      <c r="O578" s="113" t="s">
        <v>684</v>
      </c>
      <c r="P578" s="113" t="s">
        <v>685</v>
      </c>
    </row>
    <row r="579" spans="1:16" s="112" customFormat="1" ht="25.5" customHeight="1">
      <c r="A579" s="114">
        <v>1</v>
      </c>
      <c r="B579" s="115" t="s">
        <v>686</v>
      </c>
      <c r="C579" s="116" t="s">
        <v>47</v>
      </c>
      <c r="D579" s="117" t="s">
        <v>687</v>
      </c>
      <c r="E579" s="118" t="s">
        <v>680</v>
      </c>
      <c r="F579" s="119" t="s">
        <v>688</v>
      </c>
      <c r="G579" s="114">
        <v>0.4</v>
      </c>
      <c r="H579" s="120">
        <f>I579+J579+K579</f>
        <v>15</v>
      </c>
      <c r="I579" s="121"/>
      <c r="J579" s="121"/>
      <c r="K579" s="121">
        <v>15</v>
      </c>
      <c r="L579" s="121"/>
      <c r="M579" s="114"/>
      <c r="N579" s="114">
        <v>1</v>
      </c>
      <c r="O579" s="114">
        <v>14</v>
      </c>
      <c r="P579" s="114" t="s">
        <v>47</v>
      </c>
    </row>
    <row r="580" spans="1:16" s="112" customFormat="1" ht="25.5" customHeight="1">
      <c r="A580" s="114">
        <v>2</v>
      </c>
      <c r="B580" s="115" t="s">
        <v>686</v>
      </c>
      <c r="C580" s="116" t="s">
        <v>47</v>
      </c>
      <c r="D580" s="116" t="s">
        <v>47</v>
      </c>
      <c r="E580" s="116" t="s">
        <v>47</v>
      </c>
      <c r="F580" s="119" t="s">
        <v>689</v>
      </c>
      <c r="G580" s="114">
        <v>0.4</v>
      </c>
      <c r="H580" s="120">
        <f t="shared" ref="H580:H645" si="4">I580+J580+K580</f>
        <v>10</v>
      </c>
      <c r="I580" s="121"/>
      <c r="J580" s="121"/>
      <c r="K580" s="121">
        <v>10</v>
      </c>
      <c r="L580" s="121"/>
      <c r="M580" s="114"/>
      <c r="N580" s="114"/>
      <c r="O580" s="114">
        <v>10</v>
      </c>
      <c r="P580" s="114" t="s">
        <v>47</v>
      </c>
    </row>
    <row r="581" spans="1:16" s="112" customFormat="1" ht="25.5" customHeight="1">
      <c r="A581" s="114">
        <v>3</v>
      </c>
      <c r="B581" s="115" t="s">
        <v>686</v>
      </c>
      <c r="C581" s="116" t="s">
        <v>47</v>
      </c>
      <c r="D581" s="116" t="s">
        <v>47</v>
      </c>
      <c r="E581" s="116" t="s">
        <v>47</v>
      </c>
      <c r="F581" s="119" t="s">
        <v>690</v>
      </c>
      <c r="G581" s="114">
        <v>0.4</v>
      </c>
      <c r="H581" s="120">
        <f t="shared" si="4"/>
        <v>18</v>
      </c>
      <c r="I581" s="121"/>
      <c r="J581" s="121"/>
      <c r="K581" s="121">
        <v>18</v>
      </c>
      <c r="L581" s="121"/>
      <c r="M581" s="114"/>
      <c r="N581" s="114">
        <v>1</v>
      </c>
      <c r="O581" s="114">
        <v>17</v>
      </c>
      <c r="P581" s="114" t="s">
        <v>47</v>
      </c>
    </row>
    <row r="582" spans="1:16" s="112" customFormat="1" ht="25.5" customHeight="1">
      <c r="A582" s="114">
        <v>4</v>
      </c>
      <c r="B582" s="115" t="s">
        <v>686</v>
      </c>
      <c r="C582" s="116" t="s">
        <v>47</v>
      </c>
      <c r="D582" s="116" t="s">
        <v>47</v>
      </c>
      <c r="E582" s="116" t="s">
        <v>47</v>
      </c>
      <c r="F582" s="119" t="s">
        <v>691</v>
      </c>
      <c r="G582" s="114">
        <v>0.4</v>
      </c>
      <c r="H582" s="120">
        <f t="shared" si="4"/>
        <v>2</v>
      </c>
      <c r="I582" s="122"/>
      <c r="J582" s="122"/>
      <c r="K582" s="114">
        <v>2</v>
      </c>
      <c r="L582" s="122"/>
      <c r="M582" s="122"/>
      <c r="N582" s="122"/>
      <c r="O582" s="114">
        <v>2</v>
      </c>
      <c r="P582" s="114" t="s">
        <v>47</v>
      </c>
    </row>
    <row r="583" spans="1:16" s="112" customFormat="1" ht="25.5" customHeight="1">
      <c r="A583" s="114">
        <v>5</v>
      </c>
      <c r="B583" s="115" t="s">
        <v>686</v>
      </c>
      <c r="C583" s="116" t="s">
        <v>47</v>
      </c>
      <c r="D583" s="116" t="s">
        <v>47</v>
      </c>
      <c r="E583" s="116" t="s">
        <v>47</v>
      </c>
      <c r="F583" s="119" t="s">
        <v>692</v>
      </c>
      <c r="G583" s="114">
        <v>0.4</v>
      </c>
      <c r="H583" s="120">
        <f t="shared" si="4"/>
        <v>2</v>
      </c>
      <c r="I583" s="122"/>
      <c r="J583" s="114">
        <v>2</v>
      </c>
      <c r="K583" s="114"/>
      <c r="L583" s="114"/>
      <c r="M583" s="114"/>
      <c r="N583" s="114">
        <v>2</v>
      </c>
      <c r="O583" s="122"/>
      <c r="P583" s="114" t="s">
        <v>47</v>
      </c>
    </row>
    <row r="584" spans="1:16" s="112" customFormat="1" ht="25.5" customHeight="1">
      <c r="A584" s="114">
        <v>6</v>
      </c>
      <c r="B584" s="115" t="s">
        <v>686</v>
      </c>
      <c r="C584" s="116" t="s">
        <v>47</v>
      </c>
      <c r="D584" s="117" t="s">
        <v>693</v>
      </c>
      <c r="E584" s="118" t="s">
        <v>680</v>
      </c>
      <c r="F584" s="119" t="s">
        <v>694</v>
      </c>
      <c r="G584" s="114">
        <v>0.4</v>
      </c>
      <c r="H584" s="120">
        <f t="shared" si="4"/>
        <v>2</v>
      </c>
      <c r="I584" s="121"/>
      <c r="J584" s="121">
        <v>2</v>
      </c>
      <c r="K584" s="121"/>
      <c r="L584" s="121"/>
      <c r="M584" s="114"/>
      <c r="N584" s="114">
        <v>2</v>
      </c>
      <c r="O584" s="114"/>
      <c r="P584" s="114" t="s">
        <v>47</v>
      </c>
    </row>
    <row r="585" spans="1:16" s="112" customFormat="1" ht="25.5" customHeight="1">
      <c r="A585" s="114">
        <v>7</v>
      </c>
      <c r="B585" s="115" t="s">
        <v>686</v>
      </c>
      <c r="C585" s="116" t="s">
        <v>47</v>
      </c>
      <c r="D585" s="117" t="s">
        <v>687</v>
      </c>
      <c r="E585" s="118" t="s">
        <v>680</v>
      </c>
      <c r="F585" s="119" t="s">
        <v>695</v>
      </c>
      <c r="G585" s="114">
        <v>0.4</v>
      </c>
      <c r="H585" s="120">
        <f t="shared" si="4"/>
        <v>30</v>
      </c>
      <c r="I585" s="121"/>
      <c r="J585" s="121"/>
      <c r="K585" s="121">
        <v>30</v>
      </c>
      <c r="L585" s="121"/>
      <c r="M585" s="114"/>
      <c r="N585" s="114">
        <f>6+1</f>
        <v>7</v>
      </c>
      <c r="O585" s="114">
        <f>21+2</f>
        <v>23</v>
      </c>
      <c r="P585" s="114" t="s">
        <v>47</v>
      </c>
    </row>
    <row r="586" spans="1:16" s="112" customFormat="1" ht="25.5" customHeight="1">
      <c r="A586" s="114">
        <v>8</v>
      </c>
      <c r="B586" s="115" t="s">
        <v>686</v>
      </c>
      <c r="C586" s="116" t="s">
        <v>47</v>
      </c>
      <c r="D586" s="117" t="s">
        <v>687</v>
      </c>
      <c r="E586" s="118" t="s">
        <v>680</v>
      </c>
      <c r="F586" s="119" t="s">
        <v>696</v>
      </c>
      <c r="G586" s="114">
        <v>0.4</v>
      </c>
      <c r="H586" s="120">
        <f t="shared" si="4"/>
        <v>4</v>
      </c>
      <c r="I586" s="121"/>
      <c r="J586" s="121">
        <v>4</v>
      </c>
      <c r="K586" s="121"/>
      <c r="L586" s="121"/>
      <c r="M586" s="114"/>
      <c r="N586" s="114">
        <v>4</v>
      </c>
      <c r="O586" s="114"/>
      <c r="P586" s="114" t="s">
        <v>47</v>
      </c>
    </row>
    <row r="587" spans="1:16" s="112" customFormat="1" ht="25.5" customHeight="1">
      <c r="A587" s="114">
        <v>9</v>
      </c>
      <c r="B587" s="115" t="s">
        <v>686</v>
      </c>
      <c r="C587" s="123"/>
      <c r="D587" s="117" t="s">
        <v>697</v>
      </c>
      <c r="E587" s="118" t="s">
        <v>680</v>
      </c>
      <c r="F587" s="119" t="s">
        <v>698</v>
      </c>
      <c r="G587" s="114">
        <v>0.4</v>
      </c>
      <c r="H587" s="120">
        <f t="shared" si="4"/>
        <v>3</v>
      </c>
      <c r="I587" s="122"/>
      <c r="J587" s="122"/>
      <c r="K587" s="114">
        <v>3</v>
      </c>
      <c r="L587" s="114"/>
      <c r="M587" s="114"/>
      <c r="N587" s="114">
        <v>3</v>
      </c>
      <c r="O587" s="114"/>
      <c r="P587" s="114"/>
    </row>
    <row r="588" spans="1:16" s="112" customFormat="1" ht="25.5" customHeight="1">
      <c r="A588" s="114">
        <v>10</v>
      </c>
      <c r="B588" s="115" t="s">
        <v>686</v>
      </c>
      <c r="C588" s="116" t="s">
        <v>47</v>
      </c>
      <c r="D588" s="117" t="s">
        <v>687</v>
      </c>
      <c r="E588" s="118" t="s">
        <v>680</v>
      </c>
      <c r="F588" s="119" t="s">
        <v>699</v>
      </c>
      <c r="G588" s="114">
        <v>0.4</v>
      </c>
      <c r="H588" s="120">
        <f t="shared" si="4"/>
        <v>2</v>
      </c>
      <c r="I588" s="121"/>
      <c r="J588" s="121">
        <v>2</v>
      </c>
      <c r="K588" s="121"/>
      <c r="L588" s="121"/>
      <c r="M588" s="114"/>
      <c r="N588" s="114">
        <v>2</v>
      </c>
      <c r="O588" s="114"/>
      <c r="P588" s="114" t="s">
        <v>47</v>
      </c>
    </row>
    <row r="589" spans="1:16" s="112" customFormat="1" ht="25.5" customHeight="1">
      <c r="A589" s="114">
        <v>11</v>
      </c>
      <c r="B589" s="115" t="s">
        <v>686</v>
      </c>
      <c r="C589" s="115"/>
      <c r="D589" s="117" t="s">
        <v>687</v>
      </c>
      <c r="E589" s="118" t="s">
        <v>680</v>
      </c>
      <c r="F589" s="119" t="s">
        <v>700</v>
      </c>
      <c r="G589" s="114">
        <v>0.4</v>
      </c>
      <c r="H589" s="120">
        <f t="shared" si="4"/>
        <v>18</v>
      </c>
      <c r="I589" s="121"/>
      <c r="J589" s="121"/>
      <c r="K589" s="121">
        <v>18</v>
      </c>
      <c r="L589" s="121"/>
      <c r="M589" s="114"/>
      <c r="N589" s="114">
        <v>4</v>
      </c>
      <c r="O589" s="114">
        <v>14</v>
      </c>
      <c r="P589" s="114" t="s">
        <v>47</v>
      </c>
    </row>
    <row r="590" spans="1:16" s="112" customFormat="1" ht="25.5" customHeight="1">
      <c r="A590" s="114">
        <v>12</v>
      </c>
      <c r="B590" s="115" t="s">
        <v>686</v>
      </c>
      <c r="C590" s="115"/>
      <c r="D590" s="117" t="s">
        <v>687</v>
      </c>
      <c r="E590" s="118" t="s">
        <v>680</v>
      </c>
      <c r="F590" s="119" t="s">
        <v>701</v>
      </c>
      <c r="G590" s="114">
        <v>0.4</v>
      </c>
      <c r="H590" s="120">
        <f t="shared" si="4"/>
        <v>4</v>
      </c>
      <c r="I590" s="121"/>
      <c r="J590" s="121"/>
      <c r="K590" s="121">
        <v>4</v>
      </c>
      <c r="L590" s="121"/>
      <c r="M590" s="121"/>
      <c r="N590" s="121">
        <v>4</v>
      </c>
      <c r="O590" s="121"/>
      <c r="P590" s="114" t="s">
        <v>47</v>
      </c>
    </row>
    <row r="591" spans="1:16" s="112" customFormat="1" ht="25.5" customHeight="1">
      <c r="A591" s="114">
        <v>13</v>
      </c>
      <c r="B591" s="115" t="s">
        <v>686</v>
      </c>
      <c r="C591" s="124"/>
      <c r="D591" s="125"/>
      <c r="E591" s="126"/>
      <c r="F591" s="119" t="s">
        <v>702</v>
      </c>
      <c r="G591" s="114">
        <v>0.4</v>
      </c>
      <c r="H591" s="120">
        <f t="shared" si="4"/>
        <v>6</v>
      </c>
      <c r="I591" s="122"/>
      <c r="J591" s="122"/>
      <c r="K591" s="114">
        <v>6</v>
      </c>
      <c r="L591" s="114"/>
      <c r="M591" s="114"/>
      <c r="N591" s="114"/>
      <c r="O591" s="114">
        <v>6</v>
      </c>
      <c r="P591" s="114" t="s">
        <v>47</v>
      </c>
    </row>
    <row r="592" spans="1:16" s="112" customFormat="1" ht="25.5" customHeight="1">
      <c r="A592" s="114">
        <v>14</v>
      </c>
      <c r="B592" s="115" t="s">
        <v>686</v>
      </c>
      <c r="C592" s="124"/>
      <c r="D592" s="127" t="s">
        <v>703</v>
      </c>
      <c r="E592" s="126" t="s">
        <v>680</v>
      </c>
      <c r="F592" s="119" t="s">
        <v>704</v>
      </c>
      <c r="G592" s="114">
        <v>0.4</v>
      </c>
      <c r="H592" s="120">
        <f t="shared" si="4"/>
        <v>8</v>
      </c>
      <c r="I592" s="122"/>
      <c r="J592" s="122"/>
      <c r="K592" s="114">
        <v>8</v>
      </c>
      <c r="L592" s="114"/>
      <c r="M592" s="114"/>
      <c r="N592" s="114">
        <v>8</v>
      </c>
      <c r="O592" s="122"/>
      <c r="P592" s="114">
        <v>3</v>
      </c>
    </row>
    <row r="593" spans="1:16" s="112" customFormat="1" ht="25.5" customHeight="1">
      <c r="A593" s="114">
        <v>15</v>
      </c>
      <c r="B593" s="115" t="s">
        <v>686</v>
      </c>
      <c r="C593" s="128"/>
      <c r="D593" s="117" t="s">
        <v>687</v>
      </c>
      <c r="E593" s="118" t="s">
        <v>680</v>
      </c>
      <c r="F593" s="119" t="s">
        <v>705</v>
      </c>
      <c r="G593" s="114">
        <v>0.4</v>
      </c>
      <c r="H593" s="120">
        <f t="shared" si="4"/>
        <v>14</v>
      </c>
      <c r="I593" s="121"/>
      <c r="J593" s="121"/>
      <c r="K593" s="121">
        <v>14</v>
      </c>
      <c r="L593" s="121"/>
      <c r="M593" s="114"/>
      <c r="N593" s="119">
        <v>12</v>
      </c>
      <c r="O593" s="119">
        <v>2</v>
      </c>
      <c r="P593" s="114" t="s">
        <v>47</v>
      </c>
    </row>
    <row r="594" spans="1:16" s="112" customFormat="1" ht="25.5" customHeight="1">
      <c r="A594" s="114">
        <v>16</v>
      </c>
      <c r="B594" s="115" t="s">
        <v>686</v>
      </c>
      <c r="C594" s="115"/>
      <c r="D594" s="129" t="s">
        <v>687</v>
      </c>
      <c r="E594" s="130" t="s">
        <v>680</v>
      </c>
      <c r="F594" s="119" t="s">
        <v>706</v>
      </c>
      <c r="G594" s="114">
        <v>0.4</v>
      </c>
      <c r="H594" s="120">
        <f t="shared" si="4"/>
        <v>75</v>
      </c>
      <c r="I594" s="121"/>
      <c r="J594" s="121"/>
      <c r="K594" s="121">
        <v>75</v>
      </c>
      <c r="L594" s="121"/>
      <c r="M594" s="114"/>
      <c r="N594" s="119"/>
      <c r="O594" s="119">
        <v>75</v>
      </c>
      <c r="P594" s="114" t="s">
        <v>47</v>
      </c>
    </row>
    <row r="595" spans="1:16" s="112" customFormat="1" ht="25.5" customHeight="1">
      <c r="A595" s="114">
        <v>17</v>
      </c>
      <c r="B595" s="115" t="s">
        <v>686</v>
      </c>
      <c r="C595" s="124"/>
      <c r="D595" s="129" t="s">
        <v>687</v>
      </c>
      <c r="E595" s="130" t="s">
        <v>680</v>
      </c>
      <c r="F595" s="119" t="s">
        <v>707</v>
      </c>
      <c r="G595" s="114">
        <v>0.4</v>
      </c>
      <c r="H595" s="120">
        <f t="shared" si="4"/>
        <v>15</v>
      </c>
      <c r="I595" s="122"/>
      <c r="J595" s="122"/>
      <c r="K595" s="114">
        <v>15</v>
      </c>
      <c r="L595" s="114"/>
      <c r="M595" s="114"/>
      <c r="N595" s="114">
        <v>2</v>
      </c>
      <c r="O595" s="114">
        <v>13</v>
      </c>
      <c r="P595" s="114" t="s">
        <v>47</v>
      </c>
    </row>
    <row r="596" spans="1:16" s="112" customFormat="1" ht="25.5" customHeight="1">
      <c r="A596" s="114">
        <v>18</v>
      </c>
      <c r="B596" s="115" t="s">
        <v>686</v>
      </c>
      <c r="C596" s="124"/>
      <c r="D596" s="117" t="s">
        <v>687</v>
      </c>
      <c r="E596" s="118" t="s">
        <v>680</v>
      </c>
      <c r="F596" s="119" t="s">
        <v>708</v>
      </c>
      <c r="G596" s="114">
        <v>0.4</v>
      </c>
      <c r="H596" s="120">
        <f t="shared" si="4"/>
        <v>1</v>
      </c>
      <c r="I596" s="122"/>
      <c r="J596" s="114"/>
      <c r="K596" s="114">
        <v>1</v>
      </c>
      <c r="L596" s="114"/>
      <c r="M596" s="114"/>
      <c r="N596" s="114"/>
      <c r="O596" s="114">
        <v>1</v>
      </c>
      <c r="P596" s="114" t="s">
        <v>47</v>
      </c>
    </row>
    <row r="597" spans="1:16" s="112" customFormat="1" ht="25.5" customHeight="1">
      <c r="A597" s="114">
        <v>19</v>
      </c>
      <c r="B597" s="115" t="s">
        <v>686</v>
      </c>
      <c r="C597" s="124"/>
      <c r="D597" s="125"/>
      <c r="E597" s="126"/>
      <c r="F597" s="119" t="s">
        <v>709</v>
      </c>
      <c r="G597" s="114">
        <v>0.4</v>
      </c>
      <c r="H597" s="120">
        <f t="shared" si="4"/>
        <v>2</v>
      </c>
      <c r="I597" s="122"/>
      <c r="J597" s="114"/>
      <c r="K597" s="114">
        <v>2</v>
      </c>
      <c r="L597" s="114"/>
      <c r="M597" s="114"/>
      <c r="N597" s="114">
        <v>2</v>
      </c>
      <c r="O597" s="114"/>
      <c r="P597" s="114" t="s">
        <v>47</v>
      </c>
    </row>
    <row r="598" spans="1:16" s="112" customFormat="1" ht="25.5" customHeight="1">
      <c r="A598" s="114">
        <v>20</v>
      </c>
      <c r="B598" s="115" t="s">
        <v>686</v>
      </c>
      <c r="C598" s="124"/>
      <c r="D598" s="117" t="s">
        <v>687</v>
      </c>
      <c r="E598" s="118" t="s">
        <v>680</v>
      </c>
      <c r="F598" s="119" t="s">
        <v>710</v>
      </c>
      <c r="G598" s="114">
        <v>0.4</v>
      </c>
      <c r="H598" s="120">
        <f t="shared" si="4"/>
        <v>1</v>
      </c>
      <c r="I598" s="122"/>
      <c r="J598" s="114"/>
      <c r="K598" s="114">
        <v>1</v>
      </c>
      <c r="L598" s="114"/>
      <c r="M598" s="114"/>
      <c r="N598" s="114">
        <v>1</v>
      </c>
      <c r="O598" s="114"/>
      <c r="P598" s="114" t="s">
        <v>47</v>
      </c>
    </row>
    <row r="599" spans="1:16" s="112" customFormat="1" ht="25.5" customHeight="1">
      <c r="A599" s="114">
        <v>21</v>
      </c>
      <c r="B599" s="115" t="s">
        <v>686</v>
      </c>
      <c r="C599" s="124"/>
      <c r="D599" s="117" t="s">
        <v>711</v>
      </c>
      <c r="E599" s="118" t="s">
        <v>680</v>
      </c>
      <c r="F599" s="119" t="s">
        <v>712</v>
      </c>
      <c r="G599" s="114">
        <v>0.4</v>
      </c>
      <c r="H599" s="120">
        <f t="shared" si="4"/>
        <v>25</v>
      </c>
      <c r="I599" s="122"/>
      <c r="J599" s="114"/>
      <c r="K599" s="114">
        <v>25</v>
      </c>
      <c r="L599" s="114"/>
      <c r="M599" s="114"/>
      <c r="N599" s="114">
        <v>1</v>
      </c>
      <c r="O599" s="114">
        <v>24</v>
      </c>
      <c r="P599" s="114" t="s">
        <v>47</v>
      </c>
    </row>
    <row r="600" spans="1:16" s="112" customFormat="1" ht="25.5" customHeight="1">
      <c r="A600" s="114">
        <v>22</v>
      </c>
      <c r="B600" s="115" t="s">
        <v>686</v>
      </c>
      <c r="C600" s="124"/>
      <c r="D600" s="127" t="s">
        <v>713</v>
      </c>
      <c r="E600" s="118" t="s">
        <v>357</v>
      </c>
      <c r="F600" s="119" t="s">
        <v>810</v>
      </c>
      <c r="G600" s="114">
        <v>0.4</v>
      </c>
      <c r="H600" s="120">
        <f t="shared" si="4"/>
        <v>114</v>
      </c>
      <c r="I600" s="122"/>
      <c r="J600" s="122"/>
      <c r="K600" s="114">
        <v>114</v>
      </c>
      <c r="L600" s="114"/>
      <c r="M600" s="114"/>
      <c r="N600" s="114">
        <v>1</v>
      </c>
      <c r="O600" s="114">
        <f>111+2</f>
        <v>113</v>
      </c>
      <c r="P600" s="114"/>
    </row>
    <row r="601" spans="1:16" s="112" customFormat="1" ht="25.5" customHeight="1">
      <c r="A601" s="114">
        <v>23</v>
      </c>
      <c r="B601" s="115" t="s">
        <v>686</v>
      </c>
      <c r="C601" s="124"/>
      <c r="D601" s="117" t="s">
        <v>687</v>
      </c>
      <c r="E601" s="118" t="s">
        <v>680</v>
      </c>
      <c r="F601" s="119" t="s">
        <v>715</v>
      </c>
      <c r="G601" s="114">
        <v>0.4</v>
      </c>
      <c r="H601" s="120">
        <f t="shared" si="4"/>
        <v>33</v>
      </c>
      <c r="I601" s="122"/>
      <c r="J601" s="114"/>
      <c r="K601" s="114">
        <v>33</v>
      </c>
      <c r="L601" s="114"/>
      <c r="M601" s="114"/>
      <c r="N601" s="114"/>
      <c r="O601" s="114">
        <f>3+30</f>
        <v>33</v>
      </c>
      <c r="P601" s="114" t="s">
        <v>47</v>
      </c>
    </row>
    <row r="602" spans="1:16" s="112" customFormat="1" ht="25.5" customHeight="1">
      <c r="A602" s="114">
        <v>24</v>
      </c>
      <c r="B602" s="115" t="s">
        <v>686</v>
      </c>
      <c r="C602" s="124"/>
      <c r="D602" s="117" t="s">
        <v>687</v>
      </c>
      <c r="E602" s="118" t="s">
        <v>680</v>
      </c>
      <c r="F602" s="119" t="s">
        <v>716</v>
      </c>
      <c r="G602" s="114">
        <v>0.4</v>
      </c>
      <c r="H602" s="120">
        <f t="shared" si="4"/>
        <v>1</v>
      </c>
      <c r="I602" s="122"/>
      <c r="J602" s="114"/>
      <c r="K602" s="114">
        <v>1</v>
      </c>
      <c r="L602" s="114"/>
      <c r="M602" s="114"/>
      <c r="N602" s="114">
        <v>1</v>
      </c>
      <c r="O602" s="114"/>
      <c r="P602" s="114" t="s">
        <v>47</v>
      </c>
    </row>
    <row r="603" spans="1:16" s="112" customFormat="1" ht="25.5" customHeight="1">
      <c r="A603" s="114">
        <v>25</v>
      </c>
      <c r="B603" s="115" t="s">
        <v>686</v>
      </c>
      <c r="C603" s="124"/>
      <c r="D603" s="127" t="s">
        <v>717</v>
      </c>
      <c r="E603" s="118" t="s">
        <v>680</v>
      </c>
      <c r="F603" s="119" t="s">
        <v>718</v>
      </c>
      <c r="G603" s="114">
        <v>0.4</v>
      </c>
      <c r="H603" s="120">
        <f t="shared" si="4"/>
        <v>2</v>
      </c>
      <c r="I603" s="122"/>
      <c r="J603" s="114"/>
      <c r="K603" s="114">
        <v>2</v>
      </c>
      <c r="L603" s="114"/>
      <c r="M603" s="114"/>
      <c r="N603" s="114">
        <v>2</v>
      </c>
      <c r="O603" s="114"/>
      <c r="P603" s="114" t="s">
        <v>47</v>
      </c>
    </row>
    <row r="604" spans="1:16" s="112" customFormat="1" ht="25.5" customHeight="1">
      <c r="A604" s="114">
        <v>26</v>
      </c>
      <c r="B604" s="115" t="s">
        <v>686</v>
      </c>
      <c r="C604" s="124"/>
      <c r="D604" s="127" t="s">
        <v>719</v>
      </c>
      <c r="E604" s="126" t="s">
        <v>680</v>
      </c>
      <c r="F604" s="119" t="s">
        <v>720</v>
      </c>
      <c r="G604" s="114">
        <v>0.4</v>
      </c>
      <c r="H604" s="120">
        <f t="shared" si="4"/>
        <v>2</v>
      </c>
      <c r="I604" s="122"/>
      <c r="J604" s="114"/>
      <c r="K604" s="114">
        <v>2</v>
      </c>
      <c r="L604" s="114"/>
      <c r="M604" s="114"/>
      <c r="N604" s="114"/>
      <c r="O604" s="114">
        <v>2</v>
      </c>
      <c r="P604" s="114" t="s">
        <v>47</v>
      </c>
    </row>
    <row r="605" spans="1:16" s="112" customFormat="1" ht="41.25" customHeight="1">
      <c r="A605" s="114">
        <v>27</v>
      </c>
      <c r="B605" s="115" t="s">
        <v>686</v>
      </c>
      <c r="C605" s="124"/>
      <c r="D605" s="127" t="s">
        <v>721</v>
      </c>
      <c r="E605" s="126" t="s">
        <v>680</v>
      </c>
      <c r="F605" s="119" t="s">
        <v>811</v>
      </c>
      <c r="G605" s="114">
        <v>0.4</v>
      </c>
      <c r="H605" s="120">
        <f t="shared" si="4"/>
        <v>6</v>
      </c>
      <c r="I605" s="122"/>
      <c r="J605" s="114"/>
      <c r="K605" s="114">
        <v>6</v>
      </c>
      <c r="L605" s="114"/>
      <c r="M605" s="114"/>
      <c r="N605" s="114">
        <v>1</v>
      </c>
      <c r="O605" s="114">
        <v>5</v>
      </c>
      <c r="P605" s="114" t="s">
        <v>47</v>
      </c>
    </row>
    <row r="606" spans="1:16" s="112" customFormat="1" ht="25.5" customHeight="1">
      <c r="A606" s="114">
        <v>28</v>
      </c>
      <c r="B606" s="115" t="s">
        <v>686</v>
      </c>
      <c r="C606" s="124"/>
      <c r="D606" s="127"/>
      <c r="E606" s="126"/>
      <c r="F606" s="119" t="s">
        <v>723</v>
      </c>
      <c r="G606" s="114">
        <v>0.4</v>
      </c>
      <c r="H606" s="120">
        <f t="shared" si="4"/>
        <v>33</v>
      </c>
      <c r="I606" s="122"/>
      <c r="J606" s="114"/>
      <c r="K606" s="114">
        <v>33</v>
      </c>
      <c r="L606" s="114"/>
      <c r="M606" s="114"/>
      <c r="N606" s="114"/>
      <c r="O606" s="114">
        <v>33</v>
      </c>
      <c r="P606" s="114" t="s">
        <v>47</v>
      </c>
    </row>
    <row r="607" spans="1:16" s="112" customFormat="1" ht="25.5" customHeight="1">
      <c r="A607" s="114">
        <v>29</v>
      </c>
      <c r="B607" s="115" t="s">
        <v>686</v>
      </c>
      <c r="C607" s="124"/>
      <c r="D607" s="127"/>
      <c r="E607" s="126"/>
      <c r="F607" s="119" t="s">
        <v>724</v>
      </c>
      <c r="G607" s="114">
        <v>0.4</v>
      </c>
      <c r="H607" s="120">
        <f t="shared" si="4"/>
        <v>36</v>
      </c>
      <c r="I607" s="122"/>
      <c r="J607" s="114"/>
      <c r="K607" s="114">
        <v>36</v>
      </c>
      <c r="L607" s="114"/>
      <c r="M607" s="114"/>
      <c r="N607" s="114"/>
      <c r="O607" s="114">
        <f>1+35</f>
        <v>36</v>
      </c>
      <c r="P607" s="114" t="s">
        <v>47</v>
      </c>
    </row>
    <row r="608" spans="1:16" s="112" customFormat="1" ht="25.5" customHeight="1">
      <c r="A608" s="114">
        <v>30</v>
      </c>
      <c r="B608" s="115" t="s">
        <v>686</v>
      </c>
      <c r="C608" s="124"/>
      <c r="D608" s="127" t="s">
        <v>796</v>
      </c>
      <c r="E608" s="126" t="s">
        <v>680</v>
      </c>
      <c r="F608" s="119" t="s">
        <v>797</v>
      </c>
      <c r="G608" s="114">
        <v>0.4</v>
      </c>
      <c r="H608" s="120">
        <f t="shared" si="4"/>
        <v>2</v>
      </c>
      <c r="I608" s="122"/>
      <c r="J608" s="114"/>
      <c r="K608" s="114">
        <v>2</v>
      </c>
      <c r="L608" s="114"/>
      <c r="M608" s="114"/>
      <c r="N608" s="114">
        <v>2</v>
      </c>
      <c r="O608" s="114"/>
      <c r="P608" s="114">
        <v>4</v>
      </c>
    </row>
    <row r="609" spans="1:16" s="112" customFormat="1" ht="25.5" customHeight="1">
      <c r="A609" s="114">
        <v>31</v>
      </c>
      <c r="B609" s="115" t="s">
        <v>686</v>
      </c>
      <c r="C609" s="124"/>
      <c r="D609" s="127"/>
      <c r="E609" s="126"/>
      <c r="F609" s="119" t="s">
        <v>798</v>
      </c>
      <c r="G609" s="114">
        <v>0.4</v>
      </c>
      <c r="H609" s="120">
        <f t="shared" si="4"/>
        <v>15</v>
      </c>
      <c r="I609" s="122"/>
      <c r="J609" s="122"/>
      <c r="K609" s="114">
        <v>15</v>
      </c>
      <c r="L609" s="114"/>
      <c r="M609" s="114"/>
      <c r="N609" s="114"/>
      <c r="O609" s="114">
        <v>15</v>
      </c>
      <c r="P609" s="114" t="s">
        <v>47</v>
      </c>
    </row>
    <row r="610" spans="1:16" s="112" customFormat="1" ht="25.5" customHeight="1">
      <c r="A610" s="114">
        <v>32</v>
      </c>
      <c r="B610" s="115" t="s">
        <v>686</v>
      </c>
      <c r="C610" s="124"/>
      <c r="D610" s="127" t="s">
        <v>725</v>
      </c>
      <c r="E610" s="126" t="s">
        <v>680</v>
      </c>
      <c r="F610" s="119" t="s">
        <v>726</v>
      </c>
      <c r="G610" s="114">
        <v>0.4</v>
      </c>
      <c r="H610" s="120">
        <f t="shared" si="4"/>
        <v>4</v>
      </c>
      <c r="I610" s="122"/>
      <c r="J610" s="122"/>
      <c r="K610" s="114">
        <v>4</v>
      </c>
      <c r="L610" s="114"/>
      <c r="M610" s="114"/>
      <c r="N610" s="114">
        <v>4</v>
      </c>
      <c r="O610" s="114"/>
      <c r="P610" s="114" t="s">
        <v>47</v>
      </c>
    </row>
    <row r="611" spans="1:16" s="112" customFormat="1" ht="25.5" customHeight="1">
      <c r="A611" s="114">
        <v>33</v>
      </c>
      <c r="B611" s="115" t="s">
        <v>686</v>
      </c>
      <c r="C611" s="123"/>
      <c r="D611" s="125"/>
      <c r="E611" s="131"/>
      <c r="F611" s="119" t="s">
        <v>727</v>
      </c>
      <c r="G611" s="114">
        <v>0.4</v>
      </c>
      <c r="H611" s="120">
        <f t="shared" si="4"/>
        <v>62</v>
      </c>
      <c r="I611" s="114"/>
      <c r="J611" s="114"/>
      <c r="K611" s="114">
        <v>62</v>
      </c>
      <c r="L611" s="114"/>
      <c r="M611" s="114"/>
      <c r="N611" s="114"/>
      <c r="O611" s="114">
        <f>1+61</f>
        <v>62</v>
      </c>
      <c r="P611" s="114" t="s">
        <v>47</v>
      </c>
    </row>
    <row r="612" spans="1:16" s="112" customFormat="1" ht="25.5" customHeight="1">
      <c r="A612" s="114">
        <v>34</v>
      </c>
      <c r="B612" s="115" t="s">
        <v>686</v>
      </c>
      <c r="C612" s="124"/>
      <c r="D612" s="127"/>
      <c r="E612" s="126"/>
      <c r="F612" s="119" t="s">
        <v>728</v>
      </c>
      <c r="G612" s="114">
        <v>0.4</v>
      </c>
      <c r="H612" s="120">
        <f t="shared" si="4"/>
        <v>16</v>
      </c>
      <c r="I612" s="122"/>
      <c r="J612" s="122"/>
      <c r="K612" s="114">
        <v>16</v>
      </c>
      <c r="L612" s="114"/>
      <c r="M612" s="114"/>
      <c r="N612" s="114">
        <v>2</v>
      </c>
      <c r="O612" s="114">
        <f>12+2</f>
        <v>14</v>
      </c>
      <c r="P612" s="114" t="s">
        <v>47</v>
      </c>
    </row>
    <row r="613" spans="1:16" s="112" customFormat="1" ht="25.5" customHeight="1">
      <c r="A613" s="114">
        <v>35</v>
      </c>
      <c r="B613" s="115" t="s">
        <v>686</v>
      </c>
      <c r="C613" s="124"/>
      <c r="D613" s="127"/>
      <c r="E613" s="126"/>
      <c r="F613" s="119" t="s">
        <v>729</v>
      </c>
      <c r="G613" s="114">
        <v>0.4</v>
      </c>
      <c r="H613" s="120">
        <f t="shared" si="4"/>
        <v>1</v>
      </c>
      <c r="I613" s="122"/>
      <c r="J613" s="122"/>
      <c r="K613" s="114">
        <v>1</v>
      </c>
      <c r="L613" s="114"/>
      <c r="M613" s="114"/>
      <c r="N613" s="114"/>
      <c r="O613" s="114">
        <v>1</v>
      </c>
      <c r="P613" s="114" t="s">
        <v>47</v>
      </c>
    </row>
    <row r="614" spans="1:16" s="112" customFormat="1" ht="25.5" customHeight="1">
      <c r="A614" s="114">
        <v>36</v>
      </c>
      <c r="B614" s="115" t="s">
        <v>686</v>
      </c>
      <c r="C614" s="124"/>
      <c r="D614" s="127" t="s">
        <v>496</v>
      </c>
      <c r="E614" s="126" t="s">
        <v>680</v>
      </c>
      <c r="F614" s="119" t="s">
        <v>730</v>
      </c>
      <c r="G614" s="114">
        <v>0.4</v>
      </c>
      <c r="H614" s="120">
        <f t="shared" si="4"/>
        <v>82</v>
      </c>
      <c r="I614" s="122"/>
      <c r="J614" s="122"/>
      <c r="K614" s="114">
        <v>82</v>
      </c>
      <c r="L614" s="114"/>
      <c r="M614" s="114"/>
      <c r="N614" s="114"/>
      <c r="O614" s="114">
        <f>1+81</f>
        <v>82</v>
      </c>
      <c r="P614" s="114" t="s">
        <v>47</v>
      </c>
    </row>
    <row r="615" spans="1:16" s="112" customFormat="1" ht="25.5" customHeight="1">
      <c r="A615" s="114">
        <v>37</v>
      </c>
      <c r="B615" s="115" t="s">
        <v>686</v>
      </c>
      <c r="C615" s="124"/>
      <c r="D615" s="127" t="s">
        <v>519</v>
      </c>
      <c r="E615" s="126" t="s">
        <v>680</v>
      </c>
      <c r="F615" s="119" t="s">
        <v>731</v>
      </c>
      <c r="G615" s="114">
        <v>0.4</v>
      </c>
      <c r="H615" s="120">
        <f t="shared" si="4"/>
        <v>2</v>
      </c>
      <c r="I615" s="122"/>
      <c r="J615" s="122"/>
      <c r="K615" s="114">
        <v>2</v>
      </c>
      <c r="L615" s="114"/>
      <c r="M615" s="114"/>
      <c r="N615" s="114">
        <v>2</v>
      </c>
      <c r="O615" s="114"/>
      <c r="P615" s="114" t="s">
        <v>47</v>
      </c>
    </row>
    <row r="616" spans="1:16" s="112" customFormat="1" ht="25.5" customHeight="1">
      <c r="A616" s="114">
        <v>38</v>
      </c>
      <c r="B616" s="115" t="s">
        <v>686</v>
      </c>
      <c r="C616" s="124"/>
      <c r="D616" s="127"/>
      <c r="E616" s="126"/>
      <c r="F616" s="119" t="s">
        <v>732</v>
      </c>
      <c r="G616" s="114">
        <v>0.4</v>
      </c>
      <c r="H616" s="120">
        <f t="shared" si="4"/>
        <v>2</v>
      </c>
      <c r="I616" s="122"/>
      <c r="J616" s="114">
        <v>2</v>
      </c>
      <c r="K616" s="114"/>
      <c r="L616" s="114"/>
      <c r="M616" s="114"/>
      <c r="N616" s="114">
        <v>2</v>
      </c>
      <c r="O616" s="114"/>
      <c r="P616" s="114" t="s">
        <v>47</v>
      </c>
    </row>
    <row r="617" spans="1:16" s="112" customFormat="1" ht="25.5" customHeight="1">
      <c r="A617" s="114">
        <v>39</v>
      </c>
      <c r="B617" s="115" t="s">
        <v>686</v>
      </c>
      <c r="C617" s="124"/>
      <c r="D617" s="127" t="s">
        <v>733</v>
      </c>
      <c r="E617" s="126" t="s">
        <v>680</v>
      </c>
      <c r="F617" s="119" t="s">
        <v>734</v>
      </c>
      <c r="G617" s="114">
        <v>0.4</v>
      </c>
      <c r="H617" s="120">
        <f t="shared" si="4"/>
        <v>4</v>
      </c>
      <c r="I617" s="122"/>
      <c r="J617" s="122"/>
      <c r="K617" s="114">
        <v>4</v>
      </c>
      <c r="L617" s="114"/>
      <c r="M617" s="114"/>
      <c r="N617" s="114">
        <v>3</v>
      </c>
      <c r="O617" s="114">
        <v>1</v>
      </c>
      <c r="P617" s="114" t="s">
        <v>47</v>
      </c>
    </row>
    <row r="618" spans="1:16" s="112" customFormat="1" ht="25.5" customHeight="1">
      <c r="A618" s="114">
        <v>40</v>
      </c>
      <c r="B618" s="115" t="s">
        <v>686</v>
      </c>
      <c r="C618" s="124"/>
      <c r="D618" s="127" t="s">
        <v>717</v>
      </c>
      <c r="E618" s="126" t="s">
        <v>680</v>
      </c>
      <c r="F618" s="119" t="s">
        <v>735</v>
      </c>
      <c r="G618" s="114">
        <v>0.4</v>
      </c>
      <c r="H618" s="120">
        <f t="shared" si="4"/>
        <v>2</v>
      </c>
      <c r="I618" s="122"/>
      <c r="J618" s="114">
        <v>2</v>
      </c>
      <c r="K618" s="114"/>
      <c r="L618" s="114"/>
      <c r="M618" s="114"/>
      <c r="N618" s="114">
        <v>2</v>
      </c>
      <c r="O618" s="114"/>
      <c r="P618" s="114" t="s">
        <v>47</v>
      </c>
    </row>
    <row r="619" spans="1:16" s="112" customFormat="1" ht="25.5" customHeight="1">
      <c r="A619" s="114">
        <v>41</v>
      </c>
      <c r="B619" s="115" t="s">
        <v>686</v>
      </c>
      <c r="C619" s="124"/>
      <c r="D619" s="127" t="s">
        <v>736</v>
      </c>
      <c r="E619" s="126" t="s">
        <v>680</v>
      </c>
      <c r="F619" s="119" t="s">
        <v>737</v>
      </c>
      <c r="G619" s="114">
        <v>0.4</v>
      </c>
      <c r="H619" s="120">
        <f t="shared" si="4"/>
        <v>35</v>
      </c>
      <c r="I619" s="122"/>
      <c r="J619" s="122"/>
      <c r="K619" s="114">
        <v>35</v>
      </c>
      <c r="L619" s="114"/>
      <c r="M619" s="114"/>
      <c r="N619" s="114"/>
      <c r="O619" s="114">
        <f>2+33</f>
        <v>35</v>
      </c>
      <c r="P619" s="114" t="s">
        <v>47</v>
      </c>
    </row>
    <row r="620" spans="1:16" s="112" customFormat="1" ht="25.5" customHeight="1">
      <c r="A620" s="114">
        <v>42</v>
      </c>
      <c r="B620" s="115" t="s">
        <v>686</v>
      </c>
      <c r="C620" s="124"/>
      <c r="D620" s="127"/>
      <c r="E620" s="126"/>
      <c r="F620" s="119" t="s">
        <v>738</v>
      </c>
      <c r="G620" s="114">
        <v>0.4</v>
      </c>
      <c r="H620" s="120">
        <f t="shared" si="4"/>
        <v>29</v>
      </c>
      <c r="I620" s="122"/>
      <c r="J620" s="122"/>
      <c r="K620" s="114">
        <v>29</v>
      </c>
      <c r="L620" s="114"/>
      <c r="M620" s="114"/>
      <c r="N620" s="114"/>
      <c r="O620" s="114">
        <f>8+21</f>
        <v>29</v>
      </c>
      <c r="P620" s="114" t="s">
        <v>47</v>
      </c>
    </row>
    <row r="621" spans="1:16" s="112" customFormat="1" ht="25.5" customHeight="1">
      <c r="A621" s="114">
        <v>43</v>
      </c>
      <c r="B621" s="115" t="s">
        <v>686</v>
      </c>
      <c r="C621" s="124"/>
      <c r="D621" s="127" t="s">
        <v>717</v>
      </c>
      <c r="E621" s="126" t="s">
        <v>680</v>
      </c>
      <c r="F621" s="119" t="s">
        <v>799</v>
      </c>
      <c r="G621" s="114">
        <v>0.4</v>
      </c>
      <c r="H621" s="120">
        <f t="shared" si="4"/>
        <v>5</v>
      </c>
      <c r="I621" s="122"/>
      <c r="J621" s="114">
        <v>3</v>
      </c>
      <c r="K621" s="114">
        <v>2</v>
      </c>
      <c r="L621" s="114"/>
      <c r="M621" s="114"/>
      <c r="N621" s="114">
        <v>5</v>
      </c>
      <c r="O621" s="114"/>
      <c r="P621" s="114" t="s">
        <v>47</v>
      </c>
    </row>
    <row r="622" spans="1:16" s="112" customFormat="1" ht="25.5" customHeight="1">
      <c r="A622" s="114">
        <v>44</v>
      </c>
      <c r="B622" s="115" t="s">
        <v>686</v>
      </c>
      <c r="C622" s="124"/>
      <c r="D622" s="127"/>
      <c r="E622" s="126"/>
      <c r="F622" s="119" t="s">
        <v>739</v>
      </c>
      <c r="G622" s="114">
        <v>0.4</v>
      </c>
      <c r="H622" s="120">
        <f t="shared" si="4"/>
        <v>6</v>
      </c>
      <c r="I622" s="122"/>
      <c r="J622" s="122"/>
      <c r="K622" s="114">
        <v>6</v>
      </c>
      <c r="L622" s="114"/>
      <c r="M622" s="114"/>
      <c r="N622" s="114"/>
      <c r="O622" s="114">
        <f>2+4</f>
        <v>6</v>
      </c>
      <c r="P622" s="114" t="s">
        <v>47</v>
      </c>
    </row>
    <row r="623" spans="1:16" s="112" customFormat="1" ht="25.5" customHeight="1">
      <c r="A623" s="114">
        <v>45</v>
      </c>
      <c r="B623" s="115" t="s">
        <v>686</v>
      </c>
      <c r="C623" s="124"/>
      <c r="D623" s="127"/>
      <c r="E623" s="126"/>
      <c r="F623" s="119" t="s">
        <v>740</v>
      </c>
      <c r="G623" s="114">
        <v>0.4</v>
      </c>
      <c r="H623" s="120">
        <f t="shared" si="4"/>
        <v>6</v>
      </c>
      <c r="I623" s="122"/>
      <c r="J623" s="122"/>
      <c r="K623" s="114">
        <v>6</v>
      </c>
      <c r="L623" s="114"/>
      <c r="M623" s="114"/>
      <c r="N623" s="114"/>
      <c r="O623" s="114">
        <f>3+3</f>
        <v>6</v>
      </c>
      <c r="P623" s="114" t="s">
        <v>47</v>
      </c>
    </row>
    <row r="624" spans="1:16" s="112" customFormat="1" ht="25.5" customHeight="1">
      <c r="A624" s="114">
        <v>46</v>
      </c>
      <c r="B624" s="115" t="s">
        <v>686</v>
      </c>
      <c r="C624" s="124"/>
      <c r="D624" s="127" t="s">
        <v>741</v>
      </c>
      <c r="E624" s="126" t="s">
        <v>680</v>
      </c>
      <c r="F624" s="119" t="s">
        <v>742</v>
      </c>
      <c r="G624" s="114">
        <v>0.4</v>
      </c>
      <c r="H624" s="120">
        <f t="shared" si="4"/>
        <v>114</v>
      </c>
      <c r="I624" s="122"/>
      <c r="J624" s="122"/>
      <c r="K624" s="114">
        <v>114</v>
      </c>
      <c r="L624" s="114"/>
      <c r="M624" s="114"/>
      <c r="N624" s="114"/>
      <c r="O624" s="114">
        <f>2+112</f>
        <v>114</v>
      </c>
      <c r="P624" s="114" t="s">
        <v>47</v>
      </c>
    </row>
    <row r="625" spans="1:16" s="112" customFormat="1" ht="25.5" customHeight="1">
      <c r="A625" s="114">
        <v>47</v>
      </c>
      <c r="B625" s="115" t="s">
        <v>686</v>
      </c>
      <c r="C625" s="124"/>
      <c r="D625" s="127" t="s">
        <v>743</v>
      </c>
      <c r="E625" s="126" t="s">
        <v>680</v>
      </c>
      <c r="F625" s="119" t="s">
        <v>744</v>
      </c>
      <c r="G625" s="114">
        <v>0.4</v>
      </c>
      <c r="H625" s="120">
        <f t="shared" si="4"/>
        <v>2</v>
      </c>
      <c r="I625" s="122"/>
      <c r="J625" s="114">
        <v>2</v>
      </c>
      <c r="K625" s="114"/>
      <c r="L625" s="114"/>
      <c r="M625" s="114"/>
      <c r="N625" s="114">
        <v>2</v>
      </c>
      <c r="O625" s="114"/>
      <c r="P625" s="114">
        <v>1</v>
      </c>
    </row>
    <row r="626" spans="1:16" s="112" customFormat="1" ht="25.5" customHeight="1">
      <c r="A626" s="114">
        <v>48</v>
      </c>
      <c r="B626" s="115" t="s">
        <v>686</v>
      </c>
      <c r="C626" s="124"/>
      <c r="D626" s="127"/>
      <c r="E626" s="126"/>
      <c r="F626" s="119" t="s">
        <v>745</v>
      </c>
      <c r="G626" s="114">
        <v>0.4</v>
      </c>
      <c r="H626" s="120">
        <f t="shared" si="4"/>
        <v>3</v>
      </c>
      <c r="I626" s="122"/>
      <c r="J626" s="122"/>
      <c r="K626" s="114">
        <v>3</v>
      </c>
      <c r="L626" s="114"/>
      <c r="M626" s="114"/>
      <c r="N626" s="114"/>
      <c r="O626" s="114">
        <v>3</v>
      </c>
      <c r="P626" s="114" t="s">
        <v>47</v>
      </c>
    </row>
    <row r="627" spans="1:16" s="112" customFormat="1" ht="25.5" customHeight="1">
      <c r="A627" s="114">
        <v>49</v>
      </c>
      <c r="B627" s="115" t="s">
        <v>686</v>
      </c>
      <c r="C627" s="123"/>
      <c r="D627" s="127" t="s">
        <v>500</v>
      </c>
      <c r="E627" s="131" t="s">
        <v>676</v>
      </c>
      <c r="F627" s="119" t="s">
        <v>803</v>
      </c>
      <c r="G627" s="114">
        <v>0.4</v>
      </c>
      <c r="H627" s="120">
        <f t="shared" si="4"/>
        <v>93</v>
      </c>
      <c r="I627" s="122"/>
      <c r="J627" s="114"/>
      <c r="K627" s="114">
        <v>93</v>
      </c>
      <c r="L627" s="114"/>
      <c r="M627" s="114"/>
      <c r="N627" s="114">
        <v>1</v>
      </c>
      <c r="O627" s="114">
        <f>1+91</f>
        <v>92</v>
      </c>
      <c r="P627" s="114" t="s">
        <v>47</v>
      </c>
    </row>
    <row r="628" spans="1:16" s="112" customFormat="1" ht="25.5" customHeight="1">
      <c r="A628" s="114">
        <v>50</v>
      </c>
      <c r="B628" s="115" t="s">
        <v>686</v>
      </c>
      <c r="C628" s="124"/>
      <c r="D628" s="127"/>
      <c r="E628" s="126"/>
      <c r="F628" s="119" t="s">
        <v>746</v>
      </c>
      <c r="G628" s="114">
        <v>0.4</v>
      </c>
      <c r="H628" s="120">
        <f t="shared" si="4"/>
        <v>3</v>
      </c>
      <c r="I628" s="122"/>
      <c r="J628" s="122"/>
      <c r="K628" s="114">
        <v>3</v>
      </c>
      <c r="L628" s="114"/>
      <c r="M628" s="114"/>
      <c r="N628" s="114"/>
      <c r="O628" s="114">
        <v>3</v>
      </c>
      <c r="P628" s="114" t="s">
        <v>47</v>
      </c>
    </row>
    <row r="629" spans="1:16" s="112" customFormat="1" ht="25.5" customHeight="1">
      <c r="A629" s="114">
        <v>51</v>
      </c>
      <c r="B629" s="115" t="s">
        <v>686</v>
      </c>
      <c r="C629" s="124"/>
      <c r="D629" s="127" t="s">
        <v>747</v>
      </c>
      <c r="E629" s="126" t="s">
        <v>676</v>
      </c>
      <c r="F629" s="119" t="s">
        <v>748</v>
      </c>
      <c r="G629" s="114">
        <v>0.4</v>
      </c>
      <c r="H629" s="120">
        <f t="shared" si="4"/>
        <v>4</v>
      </c>
      <c r="I629" s="114"/>
      <c r="J629" s="114"/>
      <c r="K629" s="114">
        <v>4</v>
      </c>
      <c r="L629" s="114"/>
      <c r="M629" s="114"/>
      <c r="N629" s="114">
        <v>2</v>
      </c>
      <c r="O629" s="114">
        <v>2</v>
      </c>
      <c r="P629" s="114">
        <v>3</v>
      </c>
    </row>
    <row r="630" spans="1:16" s="112" customFormat="1" ht="25.5" customHeight="1">
      <c r="A630" s="114">
        <v>52</v>
      </c>
      <c r="B630" s="115" t="s">
        <v>686</v>
      </c>
      <c r="C630" s="115"/>
      <c r="D630" s="127" t="s">
        <v>736</v>
      </c>
      <c r="E630" s="126" t="s">
        <v>680</v>
      </c>
      <c r="F630" s="119" t="s">
        <v>749</v>
      </c>
      <c r="G630" s="114">
        <v>0.4</v>
      </c>
      <c r="H630" s="120">
        <f t="shared" si="4"/>
        <v>4</v>
      </c>
      <c r="I630" s="114"/>
      <c r="J630" s="114">
        <v>2</v>
      </c>
      <c r="K630" s="114">
        <v>2</v>
      </c>
      <c r="L630" s="114"/>
      <c r="M630" s="114"/>
      <c r="N630" s="114">
        <v>2</v>
      </c>
      <c r="O630" s="114">
        <v>2</v>
      </c>
      <c r="P630" s="114">
        <v>1</v>
      </c>
    </row>
    <row r="631" spans="1:16" s="112" customFormat="1" ht="25.5" customHeight="1">
      <c r="A631" s="114">
        <v>53</v>
      </c>
      <c r="B631" s="115" t="s">
        <v>686</v>
      </c>
      <c r="C631" s="115"/>
      <c r="D631" s="127" t="s">
        <v>750</v>
      </c>
      <c r="E631" s="126" t="s">
        <v>680</v>
      </c>
      <c r="F631" s="119" t="s">
        <v>751</v>
      </c>
      <c r="G631" s="114">
        <v>0.4</v>
      </c>
      <c r="H631" s="120">
        <f t="shared" si="4"/>
        <v>23</v>
      </c>
      <c r="I631" s="114"/>
      <c r="J631" s="114"/>
      <c r="K631" s="114">
        <v>23</v>
      </c>
      <c r="L631" s="114"/>
      <c r="M631" s="114"/>
      <c r="N631" s="114"/>
      <c r="O631" s="114">
        <v>23</v>
      </c>
      <c r="P631" s="114" t="s">
        <v>47</v>
      </c>
    </row>
    <row r="632" spans="1:16" s="112" customFormat="1" ht="25.5" customHeight="1">
      <c r="A632" s="114">
        <v>54</v>
      </c>
      <c r="B632" s="115" t="s">
        <v>686</v>
      </c>
      <c r="C632" s="115"/>
      <c r="D632" s="127" t="s">
        <v>752</v>
      </c>
      <c r="E632" s="126" t="s">
        <v>680</v>
      </c>
      <c r="F632" s="119" t="s">
        <v>753</v>
      </c>
      <c r="G632" s="114">
        <v>0.4</v>
      </c>
      <c r="H632" s="120">
        <f t="shared" si="4"/>
        <v>66</v>
      </c>
      <c r="I632" s="114"/>
      <c r="J632" s="114"/>
      <c r="K632" s="114">
        <v>66</v>
      </c>
      <c r="L632" s="114"/>
      <c r="M632" s="114"/>
      <c r="N632" s="114"/>
      <c r="O632" s="114">
        <f>2+64</f>
        <v>66</v>
      </c>
      <c r="P632" s="114" t="s">
        <v>47</v>
      </c>
    </row>
    <row r="633" spans="1:16" s="112" customFormat="1" ht="25.5" customHeight="1">
      <c r="A633" s="114">
        <v>55</v>
      </c>
      <c r="B633" s="115" t="s">
        <v>686</v>
      </c>
      <c r="C633" s="115"/>
      <c r="D633" s="127" t="s">
        <v>754</v>
      </c>
      <c r="E633" s="126" t="s">
        <v>680</v>
      </c>
      <c r="F633" s="119" t="s">
        <v>755</v>
      </c>
      <c r="G633" s="114">
        <v>0.4</v>
      </c>
      <c r="H633" s="120">
        <f t="shared" si="4"/>
        <v>108</v>
      </c>
      <c r="I633" s="114"/>
      <c r="J633" s="114"/>
      <c r="K633" s="114">
        <v>108</v>
      </c>
      <c r="L633" s="114"/>
      <c r="M633" s="114"/>
      <c r="N633" s="114"/>
      <c r="O633" s="114">
        <v>108</v>
      </c>
      <c r="P633" s="114" t="s">
        <v>47</v>
      </c>
    </row>
    <row r="634" spans="1:16" s="112" customFormat="1" ht="25.5" customHeight="1">
      <c r="A634" s="114">
        <v>56</v>
      </c>
      <c r="B634" s="115" t="s">
        <v>686</v>
      </c>
      <c r="C634" s="115"/>
      <c r="D634" s="132"/>
      <c r="E634" s="126"/>
      <c r="F634" s="119" t="s">
        <v>756</v>
      </c>
      <c r="G634" s="114">
        <v>0.4</v>
      </c>
      <c r="H634" s="120">
        <f t="shared" si="4"/>
        <v>59</v>
      </c>
      <c r="I634" s="114"/>
      <c r="J634" s="114"/>
      <c r="K634" s="114">
        <v>59</v>
      </c>
      <c r="L634" s="114"/>
      <c r="M634" s="114"/>
      <c r="N634" s="114"/>
      <c r="O634" s="114">
        <f>1+58</f>
        <v>59</v>
      </c>
      <c r="P634" s="114" t="s">
        <v>47</v>
      </c>
    </row>
    <row r="635" spans="1:16" s="112" customFormat="1" ht="25.5" customHeight="1">
      <c r="A635" s="114">
        <v>57</v>
      </c>
      <c r="B635" s="115" t="s">
        <v>686</v>
      </c>
      <c r="C635" s="115"/>
      <c r="D635" s="132"/>
      <c r="E635" s="126"/>
      <c r="F635" s="119" t="s">
        <v>757</v>
      </c>
      <c r="G635" s="114">
        <v>0.4</v>
      </c>
      <c r="H635" s="120">
        <f t="shared" si="4"/>
        <v>2</v>
      </c>
      <c r="I635" s="114"/>
      <c r="J635" s="114"/>
      <c r="K635" s="114">
        <v>2</v>
      </c>
      <c r="L635" s="114"/>
      <c r="M635" s="114"/>
      <c r="N635" s="114"/>
      <c r="O635" s="114">
        <v>2</v>
      </c>
      <c r="P635" s="114" t="s">
        <v>47</v>
      </c>
    </row>
    <row r="636" spans="1:16" s="112" customFormat="1" ht="25.5" customHeight="1">
      <c r="A636" s="114">
        <v>58</v>
      </c>
      <c r="B636" s="115" t="s">
        <v>686</v>
      </c>
      <c r="C636" s="115"/>
      <c r="D636" s="127" t="s">
        <v>758</v>
      </c>
      <c r="E636" s="126" t="s">
        <v>676</v>
      </c>
      <c r="F636" s="119" t="s">
        <v>759</v>
      </c>
      <c r="G636" s="114">
        <v>0.4</v>
      </c>
      <c r="H636" s="120">
        <f t="shared" si="4"/>
        <v>47</v>
      </c>
      <c r="I636" s="114"/>
      <c r="J636" s="114"/>
      <c r="K636" s="114">
        <v>47</v>
      </c>
      <c r="L636" s="114"/>
      <c r="M636" s="114"/>
      <c r="N636" s="114">
        <v>1</v>
      </c>
      <c r="O636" s="114">
        <f>1+45</f>
        <v>46</v>
      </c>
      <c r="P636" s="114" t="s">
        <v>47</v>
      </c>
    </row>
    <row r="637" spans="1:16" s="112" customFormat="1" ht="25.5" customHeight="1">
      <c r="A637" s="114">
        <v>59</v>
      </c>
      <c r="B637" s="115" t="s">
        <v>686</v>
      </c>
      <c r="C637" s="115"/>
      <c r="D637" s="127" t="s">
        <v>760</v>
      </c>
      <c r="E637" s="126" t="s">
        <v>680</v>
      </c>
      <c r="F637" s="119" t="s">
        <v>761</v>
      </c>
      <c r="G637" s="114">
        <v>0.4</v>
      </c>
      <c r="H637" s="120">
        <f t="shared" si="4"/>
        <v>1</v>
      </c>
      <c r="I637" s="114"/>
      <c r="J637" s="114"/>
      <c r="K637" s="114">
        <v>1</v>
      </c>
      <c r="L637" s="114"/>
      <c r="M637" s="114"/>
      <c r="N637" s="114">
        <v>1</v>
      </c>
      <c r="O637" s="114"/>
      <c r="P637" s="114" t="s">
        <v>47</v>
      </c>
    </row>
    <row r="638" spans="1:16" s="112" customFormat="1" ht="25.5" customHeight="1">
      <c r="A638" s="114">
        <v>60</v>
      </c>
      <c r="B638" s="115" t="s">
        <v>686</v>
      </c>
      <c r="C638" s="115"/>
      <c r="D638" s="127" t="s">
        <v>762</v>
      </c>
      <c r="E638" s="126" t="s">
        <v>680</v>
      </c>
      <c r="F638" s="119" t="s">
        <v>763</v>
      </c>
      <c r="G638" s="114">
        <v>0.4</v>
      </c>
      <c r="H638" s="120">
        <f t="shared" si="4"/>
        <v>91</v>
      </c>
      <c r="I638" s="114"/>
      <c r="J638" s="114"/>
      <c r="K638" s="114">
        <v>91</v>
      </c>
      <c r="L638" s="114"/>
      <c r="M638" s="114"/>
      <c r="N638" s="114"/>
      <c r="O638" s="114">
        <f>6+85</f>
        <v>91</v>
      </c>
      <c r="P638" s="114" t="s">
        <v>47</v>
      </c>
    </row>
    <row r="639" spans="1:16" s="112" customFormat="1" ht="25.5" customHeight="1">
      <c r="A639" s="114">
        <v>61</v>
      </c>
      <c r="B639" s="115" t="s">
        <v>686</v>
      </c>
      <c r="C639" s="115"/>
      <c r="D639" s="127" t="s">
        <v>764</v>
      </c>
      <c r="E639" s="126" t="s">
        <v>680</v>
      </c>
      <c r="F639" s="119" t="s">
        <v>765</v>
      </c>
      <c r="G639" s="114">
        <v>0.4</v>
      </c>
      <c r="H639" s="120">
        <f t="shared" si="4"/>
        <v>1</v>
      </c>
      <c r="I639" s="114"/>
      <c r="J639" s="114"/>
      <c r="K639" s="114">
        <v>1</v>
      </c>
      <c r="L639" s="114"/>
      <c r="M639" s="114"/>
      <c r="N639" s="114">
        <v>1</v>
      </c>
      <c r="O639" s="114"/>
      <c r="P639" s="114" t="s">
        <v>47</v>
      </c>
    </row>
    <row r="640" spans="1:16" s="112" customFormat="1" ht="25.5" customHeight="1">
      <c r="A640" s="114">
        <v>62</v>
      </c>
      <c r="B640" s="115" t="s">
        <v>686</v>
      </c>
      <c r="C640" s="115"/>
      <c r="D640" s="127" t="s">
        <v>630</v>
      </c>
      <c r="E640" s="126" t="s">
        <v>676</v>
      </c>
      <c r="F640" s="119" t="s">
        <v>766</v>
      </c>
      <c r="G640" s="114">
        <v>0.4</v>
      </c>
      <c r="H640" s="120">
        <f t="shared" si="4"/>
        <v>69</v>
      </c>
      <c r="I640" s="114"/>
      <c r="J640" s="114"/>
      <c r="K640" s="114">
        <v>69</v>
      </c>
      <c r="L640" s="114"/>
      <c r="M640" s="114"/>
      <c r="N640" s="114"/>
      <c r="O640" s="114">
        <v>69</v>
      </c>
      <c r="P640" s="114" t="s">
        <v>47</v>
      </c>
    </row>
    <row r="641" spans="1:16" s="112" customFormat="1" ht="25.5" customHeight="1">
      <c r="A641" s="114">
        <v>63</v>
      </c>
      <c r="B641" s="115" t="s">
        <v>686</v>
      </c>
      <c r="C641" s="123"/>
      <c r="D641" s="127" t="s">
        <v>515</v>
      </c>
      <c r="E641" s="126" t="s">
        <v>680</v>
      </c>
      <c r="F641" s="119" t="s">
        <v>767</v>
      </c>
      <c r="G641" s="114">
        <v>0.4</v>
      </c>
      <c r="H641" s="120">
        <f t="shared" si="4"/>
        <v>27</v>
      </c>
      <c r="I641" s="122"/>
      <c r="J641" s="122"/>
      <c r="K641" s="114">
        <v>27</v>
      </c>
      <c r="L641" s="114"/>
      <c r="M641" s="114"/>
      <c r="N641" s="114"/>
      <c r="O641" s="114">
        <v>27</v>
      </c>
      <c r="P641" s="114" t="s">
        <v>47</v>
      </c>
    </row>
    <row r="642" spans="1:16" s="112" customFormat="1" ht="25.5" customHeight="1">
      <c r="A642" s="114">
        <v>64</v>
      </c>
      <c r="B642" s="115" t="s">
        <v>686</v>
      </c>
      <c r="C642" s="115"/>
      <c r="D642" s="127" t="s">
        <v>768</v>
      </c>
      <c r="E642" s="126" t="s">
        <v>680</v>
      </c>
      <c r="F642" s="119" t="s">
        <v>769</v>
      </c>
      <c r="G642" s="114">
        <v>0.4</v>
      </c>
      <c r="H642" s="120">
        <f t="shared" si="4"/>
        <v>4</v>
      </c>
      <c r="I642" s="114"/>
      <c r="J642" s="114"/>
      <c r="K642" s="114">
        <v>4</v>
      </c>
      <c r="L642" s="114"/>
      <c r="M642" s="114"/>
      <c r="N642" s="114">
        <v>2</v>
      </c>
      <c r="O642" s="114">
        <v>2</v>
      </c>
      <c r="P642" s="114" t="s">
        <v>47</v>
      </c>
    </row>
    <row r="643" spans="1:16" s="112" customFormat="1" ht="25.5" customHeight="1">
      <c r="A643" s="114">
        <v>65</v>
      </c>
      <c r="B643" s="115" t="s">
        <v>686</v>
      </c>
      <c r="C643" s="115"/>
      <c r="D643" s="127" t="s">
        <v>770</v>
      </c>
      <c r="E643" s="126" t="s">
        <v>680</v>
      </c>
      <c r="F643" s="119" t="s">
        <v>771</v>
      </c>
      <c r="G643" s="114">
        <v>0.4</v>
      </c>
      <c r="H643" s="120">
        <f t="shared" si="4"/>
        <v>1</v>
      </c>
      <c r="I643" s="114"/>
      <c r="J643" s="114"/>
      <c r="K643" s="114">
        <v>1</v>
      </c>
      <c r="L643" s="114"/>
      <c r="M643" s="114"/>
      <c r="N643" s="114">
        <v>1</v>
      </c>
      <c r="O643" s="114"/>
      <c r="P643" s="114" t="s">
        <v>47</v>
      </c>
    </row>
    <row r="644" spans="1:16" s="112" customFormat="1" ht="25.5" customHeight="1">
      <c r="A644" s="114">
        <v>66</v>
      </c>
      <c r="B644" s="115" t="s">
        <v>686</v>
      </c>
      <c r="C644" s="115"/>
      <c r="D644" s="127" t="s">
        <v>772</v>
      </c>
      <c r="E644" s="126" t="s">
        <v>680</v>
      </c>
      <c r="F644" s="119" t="s">
        <v>773</v>
      </c>
      <c r="G644" s="114">
        <v>0.4</v>
      </c>
      <c r="H644" s="120">
        <f t="shared" si="4"/>
        <v>2</v>
      </c>
      <c r="I644" s="114"/>
      <c r="J644" s="114"/>
      <c r="K644" s="114">
        <v>2</v>
      </c>
      <c r="L644" s="114"/>
      <c r="M644" s="114"/>
      <c r="N644" s="114">
        <v>2</v>
      </c>
      <c r="O644" s="114"/>
      <c r="P644" s="114" t="s">
        <v>47</v>
      </c>
    </row>
    <row r="645" spans="1:16" s="112" customFormat="1" ht="39.75" customHeight="1">
      <c r="A645" s="114">
        <v>67</v>
      </c>
      <c r="B645" s="115" t="s">
        <v>686</v>
      </c>
      <c r="C645" s="115"/>
      <c r="D645" s="127" t="s">
        <v>774</v>
      </c>
      <c r="E645" s="126" t="s">
        <v>680</v>
      </c>
      <c r="F645" s="119" t="s">
        <v>812</v>
      </c>
      <c r="G645" s="114">
        <v>0.4</v>
      </c>
      <c r="H645" s="120">
        <f t="shared" si="4"/>
        <v>2</v>
      </c>
      <c r="I645" s="114"/>
      <c r="J645" s="114"/>
      <c r="K645" s="114">
        <v>2</v>
      </c>
      <c r="L645" s="114"/>
      <c r="M645" s="114"/>
      <c r="N645" s="114">
        <v>2</v>
      </c>
      <c r="O645" s="114"/>
      <c r="P645" s="114" t="s">
        <v>47</v>
      </c>
    </row>
    <row r="646" spans="1:16" s="112" customFormat="1" ht="36" customHeight="1">
      <c r="A646" s="114">
        <v>68</v>
      </c>
      <c r="B646" s="115" t="s">
        <v>686</v>
      </c>
      <c r="C646" s="115"/>
      <c r="D646" s="127" t="s">
        <v>719</v>
      </c>
      <c r="E646" s="126" t="s">
        <v>680</v>
      </c>
      <c r="F646" s="119" t="s">
        <v>813</v>
      </c>
      <c r="G646" s="114">
        <v>0.4</v>
      </c>
      <c r="H646" s="120">
        <f t="shared" ref="H646:H658" si="5">I646+J646+K646</f>
        <v>78</v>
      </c>
      <c r="I646" s="114"/>
      <c r="J646" s="114"/>
      <c r="K646" s="114">
        <v>78</v>
      </c>
      <c r="L646" s="114"/>
      <c r="M646" s="114"/>
      <c r="N646" s="114">
        <v>2</v>
      </c>
      <c r="O646" s="114">
        <v>76</v>
      </c>
      <c r="P646" s="114" t="s">
        <v>47</v>
      </c>
    </row>
    <row r="647" spans="1:16" s="112" customFormat="1" ht="25.5" customHeight="1">
      <c r="A647" s="114">
        <v>69</v>
      </c>
      <c r="B647" s="115" t="s">
        <v>686</v>
      </c>
      <c r="C647" s="123"/>
      <c r="D647" s="127" t="s">
        <v>804</v>
      </c>
      <c r="E647" s="126" t="s">
        <v>680</v>
      </c>
      <c r="F647" s="119" t="s">
        <v>805</v>
      </c>
      <c r="G647" s="114">
        <v>0.4</v>
      </c>
      <c r="H647" s="120">
        <f t="shared" si="5"/>
        <v>3</v>
      </c>
      <c r="I647" s="114"/>
      <c r="J647" s="114"/>
      <c r="K647" s="114">
        <v>3</v>
      </c>
      <c r="L647" s="114"/>
      <c r="M647" s="114"/>
      <c r="N647" s="114">
        <v>3</v>
      </c>
      <c r="O647" s="114"/>
      <c r="P647" s="114"/>
    </row>
    <row r="648" spans="1:16" s="112" customFormat="1" ht="25.5" customHeight="1">
      <c r="A648" s="114">
        <v>70</v>
      </c>
      <c r="B648" s="115" t="s">
        <v>686</v>
      </c>
      <c r="C648" s="115"/>
      <c r="D648" s="127" t="s">
        <v>777</v>
      </c>
      <c r="E648" s="126" t="s">
        <v>680</v>
      </c>
      <c r="F648" s="119" t="s">
        <v>778</v>
      </c>
      <c r="G648" s="114">
        <v>0.4</v>
      </c>
      <c r="H648" s="120">
        <f t="shared" si="5"/>
        <v>6</v>
      </c>
      <c r="I648" s="114"/>
      <c r="J648" s="114"/>
      <c r="K648" s="114">
        <v>6</v>
      </c>
      <c r="L648" s="114"/>
      <c r="M648" s="114"/>
      <c r="N648" s="114"/>
      <c r="O648" s="114">
        <v>6</v>
      </c>
      <c r="P648" s="114" t="s">
        <v>47</v>
      </c>
    </row>
    <row r="649" spans="1:16" s="112" customFormat="1" ht="25.5" customHeight="1">
      <c r="A649" s="114">
        <v>71</v>
      </c>
      <c r="B649" s="115" t="s">
        <v>686</v>
      </c>
      <c r="C649" s="115"/>
      <c r="D649" s="127" t="s">
        <v>779</v>
      </c>
      <c r="E649" s="126" t="s">
        <v>680</v>
      </c>
      <c r="F649" s="119" t="s">
        <v>780</v>
      </c>
      <c r="G649" s="114">
        <v>0.4</v>
      </c>
      <c r="H649" s="120">
        <f t="shared" si="5"/>
        <v>29</v>
      </c>
      <c r="I649" s="114"/>
      <c r="J649" s="114"/>
      <c r="K649" s="114">
        <v>29</v>
      </c>
      <c r="L649" s="114"/>
      <c r="M649" s="114"/>
      <c r="N649" s="114"/>
      <c r="O649" s="114">
        <f>1+28</f>
        <v>29</v>
      </c>
      <c r="P649" s="114" t="s">
        <v>47</v>
      </c>
    </row>
    <row r="650" spans="1:16" s="112" customFormat="1" ht="25.5" customHeight="1">
      <c r="A650" s="114">
        <v>72</v>
      </c>
      <c r="B650" s="115" t="s">
        <v>686</v>
      </c>
      <c r="C650" s="123"/>
      <c r="D650" s="127" t="s">
        <v>479</v>
      </c>
      <c r="E650" s="131"/>
      <c r="F650" s="119" t="s">
        <v>806</v>
      </c>
      <c r="G650" s="114">
        <v>0.4</v>
      </c>
      <c r="H650" s="120">
        <f t="shared" si="5"/>
        <v>24</v>
      </c>
      <c r="I650" s="122"/>
      <c r="J650" s="114"/>
      <c r="K650" s="114">
        <v>24</v>
      </c>
      <c r="L650" s="114"/>
      <c r="M650" s="114"/>
      <c r="N650" s="114"/>
      <c r="O650" s="114">
        <v>24</v>
      </c>
      <c r="P650" s="114"/>
    </row>
    <row r="651" spans="1:16" s="112" customFormat="1" ht="25.5" customHeight="1">
      <c r="A651" s="114">
        <v>73</v>
      </c>
      <c r="B651" s="115" t="s">
        <v>686</v>
      </c>
      <c r="C651" s="115"/>
      <c r="D651" s="127" t="s">
        <v>781</v>
      </c>
      <c r="E651" s="126" t="s">
        <v>680</v>
      </c>
      <c r="F651" s="119" t="s">
        <v>807</v>
      </c>
      <c r="G651" s="114">
        <v>0.4</v>
      </c>
      <c r="H651" s="120">
        <f t="shared" si="5"/>
        <v>1</v>
      </c>
      <c r="I651" s="114"/>
      <c r="J651" s="114"/>
      <c r="K651" s="114">
        <v>1</v>
      </c>
      <c r="L651" s="114"/>
      <c r="M651" s="114"/>
      <c r="N651" s="114">
        <v>1</v>
      </c>
      <c r="O651" s="114"/>
      <c r="P651" s="114" t="s">
        <v>47</v>
      </c>
    </row>
    <row r="652" spans="1:16" s="112" customFormat="1" ht="25.5" customHeight="1">
      <c r="A652" s="114">
        <v>74</v>
      </c>
      <c r="B652" s="115" t="s">
        <v>686</v>
      </c>
      <c r="C652" s="115"/>
      <c r="D652" s="127" t="s">
        <v>783</v>
      </c>
      <c r="E652" s="126" t="s">
        <v>680</v>
      </c>
      <c r="F652" s="119" t="s">
        <v>784</v>
      </c>
      <c r="G652" s="114">
        <v>0.4</v>
      </c>
      <c r="H652" s="120">
        <f t="shared" si="5"/>
        <v>6</v>
      </c>
      <c r="I652" s="114"/>
      <c r="J652" s="114"/>
      <c r="K652" s="114">
        <v>6</v>
      </c>
      <c r="L652" s="114"/>
      <c r="M652" s="114"/>
      <c r="N652" s="114"/>
      <c r="O652" s="114">
        <v>6</v>
      </c>
      <c r="P652" s="114" t="s">
        <v>47</v>
      </c>
    </row>
    <row r="653" spans="1:16" s="112" customFormat="1" ht="25.5" customHeight="1">
      <c r="A653" s="114">
        <v>75</v>
      </c>
      <c r="B653" s="115" t="s">
        <v>686</v>
      </c>
      <c r="C653" s="115"/>
      <c r="D653" s="127" t="s">
        <v>713</v>
      </c>
      <c r="E653" s="126" t="s">
        <v>680</v>
      </c>
      <c r="F653" s="119" t="s">
        <v>814</v>
      </c>
      <c r="G653" s="114">
        <v>0.4</v>
      </c>
      <c r="H653" s="120">
        <f t="shared" si="5"/>
        <v>136</v>
      </c>
      <c r="I653" s="114"/>
      <c r="J653" s="114"/>
      <c r="K653" s="114">
        <v>136</v>
      </c>
      <c r="L653" s="114"/>
      <c r="M653" s="114"/>
      <c r="N653" s="114">
        <v>1</v>
      </c>
      <c r="O653" s="114">
        <f>132+3</f>
        <v>135</v>
      </c>
      <c r="P653" s="114" t="s">
        <v>47</v>
      </c>
    </row>
    <row r="654" spans="1:16" s="112" customFormat="1" ht="25.5" customHeight="1">
      <c r="A654" s="114">
        <v>76</v>
      </c>
      <c r="B654" s="115" t="s">
        <v>686</v>
      </c>
      <c r="C654" s="115"/>
      <c r="D654" s="127" t="s">
        <v>786</v>
      </c>
      <c r="E654" s="126" t="s">
        <v>680</v>
      </c>
      <c r="F654" s="119" t="s">
        <v>815</v>
      </c>
      <c r="G654" s="114">
        <v>0.4</v>
      </c>
      <c r="H654" s="120">
        <f t="shared" si="5"/>
        <v>23</v>
      </c>
      <c r="I654" s="114"/>
      <c r="J654" s="114"/>
      <c r="K654" s="114">
        <v>23</v>
      </c>
      <c r="L654" s="114"/>
      <c r="M654" s="114"/>
      <c r="N654" s="114">
        <v>1</v>
      </c>
      <c r="O654" s="114">
        <v>22</v>
      </c>
      <c r="P654" s="114" t="s">
        <v>47</v>
      </c>
    </row>
    <row r="655" spans="1:16" s="112" customFormat="1" ht="25.5" customHeight="1">
      <c r="A655" s="114">
        <v>77</v>
      </c>
      <c r="B655" s="115" t="s">
        <v>686</v>
      </c>
      <c r="C655" s="115"/>
      <c r="D655" s="127" t="s">
        <v>788</v>
      </c>
      <c r="E655" s="126" t="s">
        <v>680</v>
      </c>
      <c r="F655" s="119" t="s">
        <v>816</v>
      </c>
      <c r="G655" s="114">
        <v>0.4</v>
      </c>
      <c r="H655" s="120">
        <f t="shared" si="5"/>
        <v>155</v>
      </c>
      <c r="I655" s="114"/>
      <c r="J655" s="114"/>
      <c r="K655" s="114">
        <v>155</v>
      </c>
      <c r="L655" s="114"/>
      <c r="M655" s="114"/>
      <c r="N655" s="114">
        <v>2</v>
      </c>
      <c r="O655" s="114">
        <f>152+1</f>
        <v>153</v>
      </c>
      <c r="P655" s="114" t="s">
        <v>47</v>
      </c>
    </row>
    <row r="656" spans="1:16" s="112" customFormat="1" ht="25.5" customHeight="1">
      <c r="A656" s="114">
        <v>78</v>
      </c>
      <c r="B656" s="115" t="s">
        <v>686</v>
      </c>
      <c r="C656" s="115"/>
      <c r="D656" s="127" t="s">
        <v>790</v>
      </c>
      <c r="E656" s="126" t="s">
        <v>680</v>
      </c>
      <c r="F656" s="119" t="s">
        <v>817</v>
      </c>
      <c r="G656" s="114">
        <v>0.4</v>
      </c>
      <c r="H656" s="120">
        <f t="shared" si="5"/>
        <v>17</v>
      </c>
      <c r="I656" s="114"/>
      <c r="J656" s="114"/>
      <c r="K656" s="114">
        <v>17</v>
      </c>
      <c r="L656" s="114"/>
      <c r="M656" s="114"/>
      <c r="N656" s="114"/>
      <c r="O656" s="114">
        <v>17</v>
      </c>
      <c r="P656" s="114" t="s">
        <v>47</v>
      </c>
    </row>
    <row r="657" spans="1:16" s="112" customFormat="1" ht="25.5" customHeight="1">
      <c r="A657" s="114">
        <v>79</v>
      </c>
      <c r="B657" s="115" t="s">
        <v>686</v>
      </c>
      <c r="C657" s="115"/>
      <c r="D657" s="127" t="s">
        <v>792</v>
      </c>
      <c r="E657" s="126" t="s">
        <v>680</v>
      </c>
      <c r="F657" s="119" t="s">
        <v>818</v>
      </c>
      <c r="G657" s="114">
        <v>0.4</v>
      </c>
      <c r="H657" s="120">
        <f t="shared" si="5"/>
        <v>1</v>
      </c>
      <c r="I657" s="114"/>
      <c r="J657" s="114"/>
      <c r="K657" s="114">
        <v>1</v>
      </c>
      <c r="L657" s="114"/>
      <c r="M657" s="114"/>
      <c r="N657" s="114">
        <v>1</v>
      </c>
      <c r="O657" s="114"/>
      <c r="P657" s="114" t="s">
        <v>47</v>
      </c>
    </row>
    <row r="658" spans="1:16" s="112" customFormat="1" ht="25.5" customHeight="1">
      <c r="A658" s="114">
        <v>80</v>
      </c>
      <c r="B658" s="115" t="s">
        <v>686</v>
      </c>
      <c r="C658" s="123"/>
      <c r="D658" s="127" t="s">
        <v>819</v>
      </c>
      <c r="E658" s="131" t="s">
        <v>680</v>
      </c>
      <c r="F658" s="119" t="s">
        <v>820</v>
      </c>
      <c r="G658" s="114">
        <v>0.4</v>
      </c>
      <c r="H658" s="120">
        <f t="shared" si="5"/>
        <v>15</v>
      </c>
      <c r="I658" s="122"/>
      <c r="J658" s="122"/>
      <c r="K658" s="114">
        <f>13+2</f>
        <v>15</v>
      </c>
      <c r="L658" s="114"/>
      <c r="M658" s="114"/>
      <c r="N658" s="114"/>
      <c r="O658" s="114">
        <v>15</v>
      </c>
      <c r="P658" s="114"/>
    </row>
    <row r="659" spans="1:16" s="137" customFormat="1" ht="25.5" customHeight="1">
      <c r="A659" s="122"/>
      <c r="B659" s="133" t="s">
        <v>794</v>
      </c>
      <c r="C659" s="133"/>
      <c r="D659" s="134"/>
      <c r="E659" s="135"/>
      <c r="F659" s="136"/>
      <c r="G659" s="122"/>
      <c r="H659" s="122">
        <f>SUM(H579:H658)</f>
        <v>1977</v>
      </c>
      <c r="I659" s="122"/>
      <c r="J659" s="122">
        <f>SUM(J579:J658)</f>
        <v>21</v>
      </c>
      <c r="K659" s="122">
        <f>SUM(K579:K658)</f>
        <v>1956</v>
      </c>
      <c r="L659" s="122"/>
      <c r="M659" s="122"/>
      <c r="N659" s="122">
        <f>SUM(N579:N658)</f>
        <v>111</v>
      </c>
      <c r="O659" s="122">
        <f>SUM(O579:O658)</f>
        <v>1866</v>
      </c>
      <c r="P659" s="122">
        <f>SUM(P579:P658)</f>
        <v>12</v>
      </c>
    </row>
    <row r="660" spans="1:16" s="112" customFormat="1" ht="25.5" customHeight="1">
      <c r="A660" s="138"/>
      <c r="B660" s="139"/>
      <c r="C660" s="139"/>
      <c r="D660" s="140"/>
      <c r="E660" s="141"/>
      <c r="F660" s="142"/>
      <c r="G660" s="138"/>
      <c r="H660" s="143"/>
      <c r="I660" s="144"/>
      <c r="J660" s="144"/>
      <c r="K660" s="144"/>
      <c r="L660" s="144"/>
      <c r="M660" s="138"/>
      <c r="N660" s="142"/>
      <c r="O660" s="142"/>
      <c r="P660" s="138"/>
    </row>
    <row r="661" spans="1:16" s="112" customFormat="1" ht="25.5" customHeight="1">
      <c r="A661" s="145"/>
      <c r="B661" s="145" t="s">
        <v>149</v>
      </c>
      <c r="C661" s="145"/>
      <c r="D661" s="145"/>
      <c r="E661" s="145"/>
      <c r="F661" s="145"/>
      <c r="G661" s="145"/>
      <c r="H661" s="145" t="s">
        <v>150</v>
      </c>
      <c r="I661" s="145"/>
      <c r="J661" s="145"/>
      <c r="K661" s="145"/>
      <c r="L661" s="145"/>
      <c r="M661" s="145"/>
      <c r="N661" s="145"/>
      <c r="O661" s="145"/>
      <c r="P661" s="145"/>
    </row>
    <row r="662" spans="1:16" s="112" customFormat="1" ht="25.5" customHeight="1">
      <c r="A662" s="12"/>
      <c r="B662" s="12"/>
      <c r="C662" s="12"/>
      <c r="D662" s="12"/>
      <c r="E662" s="12"/>
      <c r="F662" s="12"/>
      <c r="G662" s="12"/>
      <c r="H662" s="12"/>
      <c r="I662" s="12"/>
      <c r="J662" s="12"/>
      <c r="K662" s="12"/>
      <c r="L662" s="12"/>
      <c r="M662" s="12"/>
      <c r="N662" s="12"/>
      <c r="O662" s="12"/>
      <c r="P662" s="12"/>
    </row>
    <row r="663" spans="1:16" s="111" customFormat="1" ht="25.5" customHeight="1">
      <c r="A663" s="109"/>
      <c r="B663" s="110"/>
      <c r="C663" s="110"/>
      <c r="D663" s="110"/>
      <c r="E663" s="110"/>
      <c r="F663" s="110"/>
      <c r="G663" s="575" t="s">
        <v>654</v>
      </c>
      <c r="H663" s="576"/>
      <c r="I663" s="576"/>
      <c r="J663" s="576"/>
      <c r="K663" s="576"/>
      <c r="L663" s="576"/>
      <c r="M663" s="576"/>
      <c r="N663" s="576"/>
      <c r="O663" s="576"/>
      <c r="P663" s="576"/>
    </row>
    <row r="664" spans="1:16" s="111" customFormat="1" ht="53.25" customHeight="1">
      <c r="A664" s="109"/>
      <c r="B664" s="110"/>
      <c r="C664" s="110"/>
      <c r="D664" s="110"/>
      <c r="E664" s="110"/>
      <c r="F664" s="575" t="s">
        <v>655</v>
      </c>
      <c r="G664" s="576"/>
      <c r="H664" s="576"/>
      <c r="I664" s="576"/>
      <c r="J664" s="576"/>
      <c r="K664" s="576"/>
      <c r="L664" s="576"/>
      <c r="M664" s="576"/>
      <c r="N664" s="576"/>
      <c r="O664" s="576"/>
      <c r="P664" s="576"/>
    </row>
    <row r="665" spans="1:16" s="111" customFormat="1" ht="15" customHeight="1">
      <c r="A665" s="109"/>
      <c r="B665" s="110"/>
      <c r="C665" s="110"/>
      <c r="D665" s="110"/>
      <c r="E665" s="110"/>
      <c r="F665" s="149"/>
      <c r="G665" s="150"/>
      <c r="H665" s="150"/>
      <c r="I665" s="150"/>
      <c r="J665" s="150"/>
      <c r="K665" s="150"/>
      <c r="L665" s="150"/>
      <c r="M665" s="150"/>
      <c r="N665" s="150"/>
      <c r="O665" s="150"/>
      <c r="P665" s="150"/>
    </row>
    <row r="666" spans="1:16" s="112" customFormat="1" ht="31.5" customHeight="1">
      <c r="A666" s="578" t="s">
        <v>821</v>
      </c>
      <c r="B666" s="578"/>
      <c r="C666" s="578"/>
      <c r="D666" s="578"/>
      <c r="E666" s="578"/>
      <c r="F666" s="578"/>
      <c r="G666" s="578"/>
      <c r="H666" s="578"/>
      <c r="I666" s="578"/>
      <c r="J666" s="578"/>
      <c r="K666" s="578"/>
      <c r="L666" s="578"/>
      <c r="M666" s="578"/>
      <c r="N666" s="578"/>
      <c r="O666" s="578"/>
      <c r="P666" s="578"/>
    </row>
    <row r="667" spans="1:16" s="112" customFormat="1" ht="16.5" customHeight="1"/>
    <row r="668" spans="1:16" s="112" customFormat="1" ht="25.5" customHeight="1">
      <c r="A668" s="579" t="s">
        <v>32</v>
      </c>
      <c r="B668" s="578"/>
      <c r="C668" s="578"/>
      <c r="D668" s="578"/>
      <c r="E668" s="578"/>
      <c r="F668" s="578"/>
      <c r="G668" s="578"/>
      <c r="H668" s="578"/>
      <c r="I668" s="578"/>
      <c r="J668" s="578"/>
      <c r="K668" s="578"/>
      <c r="L668" s="578"/>
      <c r="M668" s="578"/>
      <c r="N668" s="578"/>
      <c r="O668" s="578"/>
      <c r="P668" s="578"/>
    </row>
    <row r="669" spans="1:16" s="112" customFormat="1" ht="14.25" customHeight="1">
      <c r="A669" s="580" t="s">
        <v>431</v>
      </c>
      <c r="B669" s="580"/>
      <c r="C669" s="580"/>
      <c r="D669" s="580"/>
      <c r="E669" s="580"/>
      <c r="F669" s="580"/>
      <c r="G669" s="580"/>
      <c r="H669" s="580"/>
      <c r="I669" s="580"/>
      <c r="J669" s="580"/>
      <c r="K669" s="580"/>
      <c r="L669" s="580"/>
      <c r="M669" s="580"/>
      <c r="N669" s="580"/>
      <c r="O669" s="580"/>
      <c r="P669" s="580"/>
    </row>
    <row r="670" spans="1:16" s="112" customFormat="1" ht="30" customHeight="1">
      <c r="A670" s="581" t="s">
        <v>657</v>
      </c>
      <c r="B670" s="568" t="s">
        <v>658</v>
      </c>
      <c r="C670" s="568" t="s">
        <v>659</v>
      </c>
      <c r="D670" s="564" t="s">
        <v>660</v>
      </c>
      <c r="E670" s="564"/>
      <c r="F670" s="564" t="s">
        <v>661</v>
      </c>
      <c r="G670" s="564"/>
      <c r="H670" s="565" t="s">
        <v>662</v>
      </c>
      <c r="I670" s="566"/>
      <c r="J670" s="566"/>
      <c r="K670" s="566"/>
      <c r="L670" s="566"/>
      <c r="M670" s="566"/>
      <c r="N670" s="566"/>
      <c r="O670" s="566"/>
      <c r="P670" s="567"/>
    </row>
    <row r="671" spans="1:16" s="112" customFormat="1" ht="25.5" customHeight="1">
      <c r="A671" s="582"/>
      <c r="B671" s="569"/>
      <c r="C671" s="569"/>
      <c r="D671" s="568" t="s">
        <v>663</v>
      </c>
      <c r="E671" s="568" t="s">
        <v>664</v>
      </c>
      <c r="F671" s="568" t="s">
        <v>665</v>
      </c>
      <c r="G671" s="568" t="s">
        <v>666</v>
      </c>
      <c r="H671" s="563" t="s">
        <v>451</v>
      </c>
      <c r="I671" s="571" t="s">
        <v>452</v>
      </c>
      <c r="J671" s="571"/>
      <c r="K671" s="571"/>
      <c r="L671" s="572" t="s">
        <v>453</v>
      </c>
      <c r="M671" s="573"/>
      <c r="N671" s="573"/>
      <c r="O671" s="574"/>
      <c r="P671" s="568" t="s">
        <v>454</v>
      </c>
    </row>
    <row r="672" spans="1:16" s="112" customFormat="1" ht="25.5" customHeight="1">
      <c r="A672" s="582"/>
      <c r="B672" s="569"/>
      <c r="C672" s="569"/>
      <c r="D672" s="569"/>
      <c r="E672" s="569"/>
      <c r="F672" s="569"/>
      <c r="G672" s="569"/>
      <c r="H672" s="563"/>
      <c r="I672" s="563" t="s">
        <v>667</v>
      </c>
      <c r="J672" s="563" t="s">
        <v>668</v>
      </c>
      <c r="K672" s="563" t="s">
        <v>669</v>
      </c>
      <c r="L672" s="561" t="s">
        <v>670</v>
      </c>
      <c r="M672" s="561" t="s">
        <v>671</v>
      </c>
      <c r="N672" s="561" t="s">
        <v>672</v>
      </c>
      <c r="O672" s="561" t="s">
        <v>673</v>
      </c>
      <c r="P672" s="569"/>
    </row>
    <row r="673" spans="1:16" s="112" customFormat="1" ht="64.5" customHeight="1">
      <c r="A673" s="583"/>
      <c r="B673" s="570"/>
      <c r="C673" s="570"/>
      <c r="D673" s="570"/>
      <c r="E673" s="570"/>
      <c r="F673" s="570"/>
      <c r="G673" s="570"/>
      <c r="H673" s="563"/>
      <c r="I673" s="563"/>
      <c r="J673" s="563"/>
      <c r="K673" s="563"/>
      <c r="L673" s="562"/>
      <c r="M673" s="562"/>
      <c r="N673" s="562"/>
      <c r="O673" s="562"/>
      <c r="P673" s="570"/>
    </row>
    <row r="674" spans="1:16" s="112" customFormat="1" ht="18" customHeight="1">
      <c r="A674" s="113" t="s">
        <v>674</v>
      </c>
      <c r="B674" s="113" t="s">
        <v>350</v>
      </c>
      <c r="C674" s="113" t="s">
        <v>352</v>
      </c>
      <c r="D674" s="113" t="s">
        <v>346</v>
      </c>
      <c r="E674" s="113" t="s">
        <v>675</v>
      </c>
      <c r="F674" s="113" t="s">
        <v>676</v>
      </c>
      <c r="G674" s="113" t="s">
        <v>677</v>
      </c>
      <c r="H674" s="113" t="s">
        <v>678</v>
      </c>
      <c r="I674" s="113" t="s">
        <v>679</v>
      </c>
      <c r="J674" s="113" t="s">
        <v>680</v>
      </c>
      <c r="K674" s="113" t="s">
        <v>357</v>
      </c>
      <c r="L674" s="113" t="s">
        <v>681</v>
      </c>
      <c r="M674" s="113" t="s">
        <v>682</v>
      </c>
      <c r="N674" s="113" t="s">
        <v>683</v>
      </c>
      <c r="O674" s="113" t="s">
        <v>684</v>
      </c>
      <c r="P674" s="113" t="s">
        <v>685</v>
      </c>
    </row>
    <row r="675" spans="1:16" s="112" customFormat="1" ht="25.5" customHeight="1">
      <c r="A675" s="114">
        <v>1</v>
      </c>
      <c r="B675" s="115" t="s">
        <v>686</v>
      </c>
      <c r="C675" s="116" t="s">
        <v>47</v>
      </c>
      <c r="D675" s="117" t="s">
        <v>687</v>
      </c>
      <c r="E675" s="118" t="s">
        <v>680</v>
      </c>
      <c r="F675" s="119" t="s">
        <v>688</v>
      </c>
      <c r="G675" s="114">
        <v>0.4</v>
      </c>
      <c r="H675" s="120">
        <f>I675+J675+K675</f>
        <v>15</v>
      </c>
      <c r="I675" s="121"/>
      <c r="J675" s="121"/>
      <c r="K675" s="121">
        <v>15</v>
      </c>
      <c r="L675" s="121"/>
      <c r="M675" s="114"/>
      <c r="N675" s="114">
        <v>1</v>
      </c>
      <c r="O675" s="114">
        <v>14</v>
      </c>
      <c r="P675" s="114" t="s">
        <v>47</v>
      </c>
    </row>
    <row r="676" spans="1:16" s="112" customFormat="1" ht="25.5" customHeight="1">
      <c r="A676" s="114">
        <v>2</v>
      </c>
      <c r="B676" s="115" t="s">
        <v>686</v>
      </c>
      <c r="C676" s="116" t="s">
        <v>47</v>
      </c>
      <c r="D676" s="116" t="s">
        <v>47</v>
      </c>
      <c r="E676" s="116" t="s">
        <v>47</v>
      </c>
      <c r="F676" s="119" t="s">
        <v>689</v>
      </c>
      <c r="G676" s="114">
        <v>0.4</v>
      </c>
      <c r="H676" s="120">
        <f t="shared" ref="H676:H741" si="6">I676+J676+K676</f>
        <v>10</v>
      </c>
      <c r="I676" s="121"/>
      <c r="J676" s="121"/>
      <c r="K676" s="121">
        <v>10</v>
      </c>
      <c r="L676" s="121"/>
      <c r="M676" s="114"/>
      <c r="N676" s="114"/>
      <c r="O676" s="114">
        <v>10</v>
      </c>
      <c r="P676" s="114" t="s">
        <v>47</v>
      </c>
    </row>
    <row r="677" spans="1:16" s="112" customFormat="1" ht="25.5" customHeight="1">
      <c r="A677" s="114">
        <v>3</v>
      </c>
      <c r="B677" s="115" t="s">
        <v>686</v>
      </c>
      <c r="C677" s="116" t="s">
        <v>47</v>
      </c>
      <c r="D677" s="116" t="s">
        <v>47</v>
      </c>
      <c r="E677" s="116" t="s">
        <v>47</v>
      </c>
      <c r="F677" s="119" t="s">
        <v>690</v>
      </c>
      <c r="G677" s="114">
        <v>0.4</v>
      </c>
      <c r="H677" s="120">
        <f t="shared" si="6"/>
        <v>18</v>
      </c>
      <c r="I677" s="121"/>
      <c r="J677" s="121"/>
      <c r="K677" s="121">
        <v>18</v>
      </c>
      <c r="L677" s="121"/>
      <c r="M677" s="114"/>
      <c r="N677" s="114">
        <v>1</v>
      </c>
      <c r="O677" s="114">
        <v>17</v>
      </c>
      <c r="P677" s="114" t="s">
        <v>47</v>
      </c>
    </row>
    <row r="678" spans="1:16" s="112" customFormat="1" ht="25.5" customHeight="1">
      <c r="A678" s="114">
        <v>4</v>
      </c>
      <c r="B678" s="115" t="s">
        <v>686</v>
      </c>
      <c r="C678" s="116" t="s">
        <v>47</v>
      </c>
      <c r="D678" s="116" t="s">
        <v>47</v>
      </c>
      <c r="E678" s="116" t="s">
        <v>47</v>
      </c>
      <c r="F678" s="119" t="s">
        <v>691</v>
      </c>
      <c r="G678" s="114">
        <v>0.4</v>
      </c>
      <c r="H678" s="120">
        <f t="shared" si="6"/>
        <v>2</v>
      </c>
      <c r="I678" s="122"/>
      <c r="J678" s="122"/>
      <c r="K678" s="114">
        <v>2</v>
      </c>
      <c r="L678" s="122"/>
      <c r="M678" s="122"/>
      <c r="N678" s="122"/>
      <c r="O678" s="114">
        <v>2</v>
      </c>
      <c r="P678" s="114" t="s">
        <v>47</v>
      </c>
    </row>
    <row r="679" spans="1:16" s="112" customFormat="1" ht="25.5" customHeight="1">
      <c r="A679" s="114">
        <v>5</v>
      </c>
      <c r="B679" s="115" t="s">
        <v>686</v>
      </c>
      <c r="C679" s="116" t="s">
        <v>47</v>
      </c>
      <c r="D679" s="116" t="s">
        <v>47</v>
      </c>
      <c r="E679" s="116" t="s">
        <v>47</v>
      </c>
      <c r="F679" s="119" t="s">
        <v>692</v>
      </c>
      <c r="G679" s="114">
        <v>0.4</v>
      </c>
      <c r="H679" s="120">
        <f t="shared" si="6"/>
        <v>2</v>
      </c>
      <c r="I679" s="122"/>
      <c r="J679" s="114">
        <v>2</v>
      </c>
      <c r="K679" s="114"/>
      <c r="L679" s="114"/>
      <c r="M679" s="114"/>
      <c r="N679" s="114">
        <v>2</v>
      </c>
      <c r="O679" s="122"/>
      <c r="P679" s="114" t="s">
        <v>47</v>
      </c>
    </row>
    <row r="680" spans="1:16" s="112" customFormat="1" ht="25.5" customHeight="1">
      <c r="A680" s="114">
        <v>6</v>
      </c>
      <c r="B680" s="115" t="s">
        <v>686</v>
      </c>
      <c r="C680" s="116" t="s">
        <v>47</v>
      </c>
      <c r="D680" s="117" t="s">
        <v>693</v>
      </c>
      <c r="E680" s="118" t="s">
        <v>680</v>
      </c>
      <c r="F680" s="119" t="s">
        <v>694</v>
      </c>
      <c r="G680" s="114">
        <v>0.4</v>
      </c>
      <c r="H680" s="120">
        <f t="shared" si="6"/>
        <v>2</v>
      </c>
      <c r="I680" s="121"/>
      <c r="J680" s="121">
        <v>2</v>
      </c>
      <c r="K680" s="121"/>
      <c r="L680" s="121"/>
      <c r="M680" s="114"/>
      <c r="N680" s="114">
        <v>2</v>
      </c>
      <c r="O680" s="114"/>
      <c r="P680" s="114" t="s">
        <v>47</v>
      </c>
    </row>
    <row r="681" spans="1:16" s="112" customFormat="1" ht="25.5" customHeight="1">
      <c r="A681" s="114">
        <v>7</v>
      </c>
      <c r="B681" s="115" t="s">
        <v>686</v>
      </c>
      <c r="C681" s="116" t="s">
        <v>47</v>
      </c>
      <c r="D681" s="117" t="s">
        <v>687</v>
      </c>
      <c r="E681" s="118" t="s">
        <v>680</v>
      </c>
      <c r="F681" s="119" t="s">
        <v>695</v>
      </c>
      <c r="G681" s="114">
        <v>0.4</v>
      </c>
      <c r="H681" s="120">
        <f t="shared" si="6"/>
        <v>30</v>
      </c>
      <c r="I681" s="121"/>
      <c r="J681" s="121"/>
      <c r="K681" s="121">
        <v>30</v>
      </c>
      <c r="L681" s="121"/>
      <c r="M681" s="114"/>
      <c r="N681" s="114">
        <f>6+1</f>
        <v>7</v>
      </c>
      <c r="O681" s="114">
        <f>21+2</f>
        <v>23</v>
      </c>
      <c r="P681" s="114" t="s">
        <v>47</v>
      </c>
    </row>
    <row r="682" spans="1:16" s="112" customFormat="1" ht="25.5" customHeight="1">
      <c r="A682" s="114">
        <v>8</v>
      </c>
      <c r="B682" s="115" t="s">
        <v>686</v>
      </c>
      <c r="C682" s="116" t="s">
        <v>47</v>
      </c>
      <c r="D682" s="117" t="s">
        <v>687</v>
      </c>
      <c r="E682" s="118" t="s">
        <v>680</v>
      </c>
      <c r="F682" s="119" t="s">
        <v>696</v>
      </c>
      <c r="G682" s="114">
        <v>0.4</v>
      </c>
      <c r="H682" s="120">
        <f t="shared" si="6"/>
        <v>4</v>
      </c>
      <c r="I682" s="121"/>
      <c r="J682" s="121">
        <v>4</v>
      </c>
      <c r="K682" s="121"/>
      <c r="L682" s="121"/>
      <c r="M682" s="114"/>
      <c r="N682" s="114">
        <v>4</v>
      </c>
      <c r="O682" s="114"/>
      <c r="P682" s="114" t="s">
        <v>47</v>
      </c>
    </row>
    <row r="683" spans="1:16" s="112" customFormat="1" ht="25.5" customHeight="1">
      <c r="A683" s="114">
        <v>9</v>
      </c>
      <c r="B683" s="115" t="s">
        <v>686</v>
      </c>
      <c r="C683" s="123"/>
      <c r="D683" s="117" t="s">
        <v>697</v>
      </c>
      <c r="E683" s="118" t="s">
        <v>680</v>
      </c>
      <c r="F683" s="119" t="s">
        <v>698</v>
      </c>
      <c r="G683" s="114">
        <v>0.4</v>
      </c>
      <c r="H683" s="120">
        <f t="shared" si="6"/>
        <v>3</v>
      </c>
      <c r="I683" s="122"/>
      <c r="J683" s="122"/>
      <c r="K683" s="114">
        <v>3</v>
      </c>
      <c r="L683" s="114"/>
      <c r="M683" s="114"/>
      <c r="N683" s="114">
        <v>3</v>
      </c>
      <c r="O683" s="114"/>
      <c r="P683" s="114"/>
    </row>
    <row r="684" spans="1:16" s="112" customFormat="1" ht="25.5" customHeight="1">
      <c r="A684" s="114">
        <v>10</v>
      </c>
      <c r="B684" s="115" t="s">
        <v>686</v>
      </c>
      <c r="C684" s="116" t="s">
        <v>47</v>
      </c>
      <c r="D684" s="117" t="s">
        <v>687</v>
      </c>
      <c r="E684" s="118" t="s">
        <v>680</v>
      </c>
      <c r="F684" s="119" t="s">
        <v>699</v>
      </c>
      <c r="G684" s="114">
        <v>0.4</v>
      </c>
      <c r="H684" s="120">
        <f t="shared" si="6"/>
        <v>2</v>
      </c>
      <c r="I684" s="121"/>
      <c r="J684" s="121">
        <v>2</v>
      </c>
      <c r="K684" s="121"/>
      <c r="L684" s="121"/>
      <c r="M684" s="114"/>
      <c r="N684" s="114">
        <v>2</v>
      </c>
      <c r="O684" s="114"/>
      <c r="P684" s="114" t="s">
        <v>47</v>
      </c>
    </row>
    <row r="685" spans="1:16" s="112" customFormat="1" ht="25.5" customHeight="1">
      <c r="A685" s="114">
        <v>11</v>
      </c>
      <c r="B685" s="115" t="s">
        <v>686</v>
      </c>
      <c r="C685" s="115"/>
      <c r="D685" s="117" t="s">
        <v>687</v>
      </c>
      <c r="E685" s="118" t="s">
        <v>680</v>
      </c>
      <c r="F685" s="119" t="s">
        <v>700</v>
      </c>
      <c r="G685" s="114">
        <v>0.4</v>
      </c>
      <c r="H685" s="120">
        <f t="shared" si="6"/>
        <v>18</v>
      </c>
      <c r="I685" s="121"/>
      <c r="J685" s="121"/>
      <c r="K685" s="121">
        <v>18</v>
      </c>
      <c r="L685" s="121"/>
      <c r="M685" s="114"/>
      <c r="N685" s="114">
        <v>4</v>
      </c>
      <c r="O685" s="114">
        <v>14</v>
      </c>
      <c r="P685" s="114" t="s">
        <v>47</v>
      </c>
    </row>
    <row r="686" spans="1:16" s="112" customFormat="1" ht="25.5" customHeight="1">
      <c r="A686" s="114">
        <v>12</v>
      </c>
      <c r="B686" s="115" t="s">
        <v>686</v>
      </c>
      <c r="C686" s="115"/>
      <c r="D686" s="117" t="s">
        <v>687</v>
      </c>
      <c r="E686" s="118" t="s">
        <v>680</v>
      </c>
      <c r="F686" s="119" t="s">
        <v>701</v>
      </c>
      <c r="G686" s="114">
        <v>0.4</v>
      </c>
      <c r="H686" s="120">
        <f t="shared" si="6"/>
        <v>4</v>
      </c>
      <c r="I686" s="121"/>
      <c r="J686" s="121"/>
      <c r="K686" s="121">
        <v>4</v>
      </c>
      <c r="L686" s="121"/>
      <c r="M686" s="121"/>
      <c r="N686" s="121">
        <v>4</v>
      </c>
      <c r="O686" s="121"/>
      <c r="P686" s="114" t="s">
        <v>47</v>
      </c>
    </row>
    <row r="687" spans="1:16" s="112" customFormat="1" ht="25.5" customHeight="1">
      <c r="A687" s="114">
        <v>13</v>
      </c>
      <c r="B687" s="115" t="s">
        <v>686</v>
      </c>
      <c r="C687" s="124"/>
      <c r="D687" s="125"/>
      <c r="E687" s="126"/>
      <c r="F687" s="119" t="s">
        <v>702</v>
      </c>
      <c r="G687" s="114">
        <v>0.4</v>
      </c>
      <c r="H687" s="120">
        <f t="shared" si="6"/>
        <v>6</v>
      </c>
      <c r="I687" s="122"/>
      <c r="J687" s="122"/>
      <c r="K687" s="114">
        <v>6</v>
      </c>
      <c r="L687" s="114"/>
      <c r="M687" s="114"/>
      <c r="N687" s="114"/>
      <c r="O687" s="114">
        <v>6</v>
      </c>
      <c r="P687" s="114" t="s">
        <v>47</v>
      </c>
    </row>
    <row r="688" spans="1:16" s="112" customFormat="1" ht="25.5" customHeight="1">
      <c r="A688" s="114">
        <v>14</v>
      </c>
      <c r="B688" s="115" t="s">
        <v>686</v>
      </c>
      <c r="C688" s="124"/>
      <c r="D688" s="127" t="s">
        <v>703</v>
      </c>
      <c r="E688" s="126" t="s">
        <v>680</v>
      </c>
      <c r="F688" s="119" t="s">
        <v>704</v>
      </c>
      <c r="G688" s="114">
        <v>0.4</v>
      </c>
      <c r="H688" s="120">
        <f t="shared" si="6"/>
        <v>8</v>
      </c>
      <c r="I688" s="122"/>
      <c r="J688" s="122"/>
      <c r="K688" s="114">
        <v>8</v>
      </c>
      <c r="L688" s="114"/>
      <c r="M688" s="114"/>
      <c r="N688" s="114">
        <v>8</v>
      </c>
      <c r="O688" s="122"/>
      <c r="P688" s="114">
        <v>3</v>
      </c>
    </row>
    <row r="689" spans="1:16" s="112" customFormat="1" ht="25.5" customHeight="1">
      <c r="A689" s="114">
        <v>15</v>
      </c>
      <c r="B689" s="115" t="s">
        <v>686</v>
      </c>
      <c r="C689" s="128"/>
      <c r="D689" s="117" t="s">
        <v>687</v>
      </c>
      <c r="E689" s="118" t="s">
        <v>680</v>
      </c>
      <c r="F689" s="119" t="s">
        <v>705</v>
      </c>
      <c r="G689" s="114">
        <v>0.4</v>
      </c>
      <c r="H689" s="120">
        <f t="shared" si="6"/>
        <v>14</v>
      </c>
      <c r="I689" s="121"/>
      <c r="J689" s="121"/>
      <c r="K689" s="121">
        <v>14</v>
      </c>
      <c r="L689" s="121"/>
      <c r="M689" s="114"/>
      <c r="N689" s="119">
        <v>12</v>
      </c>
      <c r="O689" s="119">
        <v>2</v>
      </c>
      <c r="P689" s="114" t="s">
        <v>47</v>
      </c>
    </row>
    <row r="690" spans="1:16" s="112" customFormat="1" ht="25.5" customHeight="1">
      <c r="A690" s="114">
        <v>16</v>
      </c>
      <c r="B690" s="115" t="s">
        <v>686</v>
      </c>
      <c r="C690" s="115"/>
      <c r="D690" s="129" t="s">
        <v>687</v>
      </c>
      <c r="E690" s="130" t="s">
        <v>680</v>
      </c>
      <c r="F690" s="119" t="s">
        <v>706</v>
      </c>
      <c r="G690" s="114">
        <v>0.4</v>
      </c>
      <c r="H690" s="120">
        <f t="shared" si="6"/>
        <v>75</v>
      </c>
      <c r="I690" s="121"/>
      <c r="J690" s="121"/>
      <c r="K690" s="121">
        <v>75</v>
      </c>
      <c r="L690" s="121"/>
      <c r="M690" s="114"/>
      <c r="N690" s="119"/>
      <c r="O690" s="119">
        <v>75</v>
      </c>
      <c r="P690" s="114" t="s">
        <v>47</v>
      </c>
    </row>
    <row r="691" spans="1:16" s="112" customFormat="1" ht="25.5" customHeight="1">
      <c r="A691" s="114">
        <v>17</v>
      </c>
      <c r="B691" s="115" t="s">
        <v>686</v>
      </c>
      <c r="C691" s="124"/>
      <c r="D691" s="129" t="s">
        <v>687</v>
      </c>
      <c r="E691" s="130" t="s">
        <v>680</v>
      </c>
      <c r="F691" s="119" t="s">
        <v>707</v>
      </c>
      <c r="G691" s="114">
        <v>0.4</v>
      </c>
      <c r="H691" s="120">
        <f t="shared" si="6"/>
        <v>15</v>
      </c>
      <c r="I691" s="122"/>
      <c r="J691" s="122"/>
      <c r="K691" s="114">
        <v>15</v>
      </c>
      <c r="L691" s="114"/>
      <c r="M691" s="114"/>
      <c r="N691" s="114">
        <v>2</v>
      </c>
      <c r="O691" s="114">
        <v>13</v>
      </c>
      <c r="P691" s="114" t="s">
        <v>47</v>
      </c>
    </row>
    <row r="692" spans="1:16" s="112" customFormat="1" ht="25.5" customHeight="1">
      <c r="A692" s="114">
        <v>18</v>
      </c>
      <c r="B692" s="115" t="s">
        <v>686</v>
      </c>
      <c r="C692" s="124"/>
      <c r="D692" s="117" t="s">
        <v>687</v>
      </c>
      <c r="E692" s="118" t="s">
        <v>680</v>
      </c>
      <c r="F692" s="119" t="s">
        <v>708</v>
      </c>
      <c r="G692" s="114">
        <v>0.4</v>
      </c>
      <c r="H692" s="120">
        <f t="shared" si="6"/>
        <v>1</v>
      </c>
      <c r="I692" s="122"/>
      <c r="J692" s="114"/>
      <c r="K692" s="114">
        <v>1</v>
      </c>
      <c r="L692" s="114"/>
      <c r="M692" s="114"/>
      <c r="N692" s="114"/>
      <c r="O692" s="114">
        <v>1</v>
      </c>
      <c r="P692" s="114" t="s">
        <v>47</v>
      </c>
    </row>
    <row r="693" spans="1:16" s="112" customFormat="1" ht="25.5" customHeight="1">
      <c r="A693" s="114">
        <v>19</v>
      </c>
      <c r="B693" s="115" t="s">
        <v>686</v>
      </c>
      <c r="C693" s="124"/>
      <c r="D693" s="125"/>
      <c r="E693" s="126"/>
      <c r="F693" s="119" t="s">
        <v>709</v>
      </c>
      <c r="G693" s="114">
        <v>0.4</v>
      </c>
      <c r="H693" s="120">
        <f t="shared" si="6"/>
        <v>2</v>
      </c>
      <c r="I693" s="122"/>
      <c r="J693" s="114"/>
      <c r="K693" s="114">
        <v>2</v>
      </c>
      <c r="L693" s="114"/>
      <c r="M693" s="114"/>
      <c r="N693" s="114">
        <v>2</v>
      </c>
      <c r="O693" s="114"/>
      <c r="P693" s="114" t="s">
        <v>47</v>
      </c>
    </row>
    <row r="694" spans="1:16" s="112" customFormat="1" ht="25.5" customHeight="1">
      <c r="A694" s="114">
        <v>20</v>
      </c>
      <c r="B694" s="115" t="s">
        <v>686</v>
      </c>
      <c r="C694" s="124"/>
      <c r="D694" s="117" t="s">
        <v>687</v>
      </c>
      <c r="E694" s="118" t="s">
        <v>680</v>
      </c>
      <c r="F694" s="119" t="s">
        <v>710</v>
      </c>
      <c r="G694" s="114">
        <v>0.4</v>
      </c>
      <c r="H694" s="120">
        <f t="shared" si="6"/>
        <v>1</v>
      </c>
      <c r="I694" s="122"/>
      <c r="J694" s="114"/>
      <c r="K694" s="114">
        <v>1</v>
      </c>
      <c r="L694" s="114"/>
      <c r="M694" s="114"/>
      <c r="N694" s="114">
        <v>1</v>
      </c>
      <c r="O694" s="114"/>
      <c r="P694" s="114" t="s">
        <v>47</v>
      </c>
    </row>
    <row r="695" spans="1:16" s="112" customFormat="1" ht="25.5" customHeight="1">
      <c r="A695" s="114">
        <v>21</v>
      </c>
      <c r="B695" s="115" t="s">
        <v>686</v>
      </c>
      <c r="C695" s="124"/>
      <c r="D695" s="117" t="s">
        <v>711</v>
      </c>
      <c r="E695" s="118" t="s">
        <v>680</v>
      </c>
      <c r="F695" s="119" t="s">
        <v>712</v>
      </c>
      <c r="G695" s="114">
        <v>0.4</v>
      </c>
      <c r="H695" s="120">
        <f t="shared" si="6"/>
        <v>25</v>
      </c>
      <c r="I695" s="122"/>
      <c r="J695" s="114"/>
      <c r="K695" s="114">
        <v>25</v>
      </c>
      <c r="L695" s="114"/>
      <c r="M695" s="114"/>
      <c r="N695" s="114">
        <v>1</v>
      </c>
      <c r="O695" s="114">
        <v>24</v>
      </c>
      <c r="P695" s="114" t="s">
        <v>47</v>
      </c>
    </row>
    <row r="696" spans="1:16" s="112" customFormat="1" ht="25.5" customHeight="1">
      <c r="A696" s="114">
        <v>22</v>
      </c>
      <c r="B696" s="115" t="s">
        <v>686</v>
      </c>
      <c r="C696" s="124"/>
      <c r="D696" s="127" t="s">
        <v>713</v>
      </c>
      <c r="E696" s="118" t="s">
        <v>357</v>
      </c>
      <c r="F696" s="119" t="s">
        <v>810</v>
      </c>
      <c r="G696" s="114">
        <v>0.4</v>
      </c>
      <c r="H696" s="120">
        <f t="shared" si="6"/>
        <v>114</v>
      </c>
      <c r="I696" s="122"/>
      <c r="J696" s="122"/>
      <c r="K696" s="114">
        <v>114</v>
      </c>
      <c r="L696" s="114"/>
      <c r="M696" s="114"/>
      <c r="N696" s="114">
        <v>1</v>
      </c>
      <c r="O696" s="114">
        <f>111+2</f>
        <v>113</v>
      </c>
      <c r="P696" s="114"/>
    </row>
    <row r="697" spans="1:16" s="112" customFormat="1" ht="25.5" customHeight="1">
      <c r="A697" s="114">
        <v>23</v>
      </c>
      <c r="B697" s="115" t="s">
        <v>686</v>
      </c>
      <c r="C697" s="124"/>
      <c r="D697" s="117" t="s">
        <v>687</v>
      </c>
      <c r="E697" s="118" t="s">
        <v>680</v>
      </c>
      <c r="F697" s="119" t="s">
        <v>715</v>
      </c>
      <c r="G697" s="114">
        <v>0.4</v>
      </c>
      <c r="H697" s="120">
        <f t="shared" si="6"/>
        <v>33</v>
      </c>
      <c r="I697" s="122"/>
      <c r="J697" s="114"/>
      <c r="K697" s="114">
        <v>33</v>
      </c>
      <c r="L697" s="114"/>
      <c r="M697" s="114"/>
      <c r="N697" s="114"/>
      <c r="O697" s="114">
        <f>3+30</f>
        <v>33</v>
      </c>
      <c r="P697" s="114" t="s">
        <v>47</v>
      </c>
    </row>
    <row r="698" spans="1:16" s="112" customFormat="1" ht="25.5" customHeight="1">
      <c r="A698" s="114">
        <v>24</v>
      </c>
      <c r="B698" s="115" t="s">
        <v>686</v>
      </c>
      <c r="C698" s="124"/>
      <c r="D698" s="117" t="s">
        <v>687</v>
      </c>
      <c r="E698" s="118" t="s">
        <v>680</v>
      </c>
      <c r="F698" s="119" t="s">
        <v>716</v>
      </c>
      <c r="G698" s="114">
        <v>0.4</v>
      </c>
      <c r="H698" s="120">
        <f t="shared" si="6"/>
        <v>1</v>
      </c>
      <c r="I698" s="122"/>
      <c r="J698" s="114"/>
      <c r="K698" s="114">
        <v>1</v>
      </c>
      <c r="L698" s="114"/>
      <c r="M698" s="114"/>
      <c r="N698" s="114">
        <v>1</v>
      </c>
      <c r="O698" s="114"/>
      <c r="P698" s="114" t="s">
        <v>47</v>
      </c>
    </row>
    <row r="699" spans="1:16" s="112" customFormat="1" ht="25.5" customHeight="1">
      <c r="A699" s="114">
        <v>25</v>
      </c>
      <c r="B699" s="115" t="s">
        <v>686</v>
      </c>
      <c r="C699" s="124"/>
      <c r="D699" s="127" t="s">
        <v>717</v>
      </c>
      <c r="E699" s="118" t="s">
        <v>680</v>
      </c>
      <c r="F699" s="119" t="s">
        <v>718</v>
      </c>
      <c r="G699" s="114">
        <v>0.4</v>
      </c>
      <c r="H699" s="120">
        <f t="shared" si="6"/>
        <v>2</v>
      </c>
      <c r="I699" s="122"/>
      <c r="J699" s="114"/>
      <c r="K699" s="114">
        <v>2</v>
      </c>
      <c r="L699" s="114"/>
      <c r="M699" s="114"/>
      <c r="N699" s="114">
        <v>2</v>
      </c>
      <c r="O699" s="114"/>
      <c r="P699" s="114" t="s">
        <v>47</v>
      </c>
    </row>
    <row r="700" spans="1:16" s="112" customFormat="1" ht="25.5" customHeight="1">
      <c r="A700" s="114">
        <v>26</v>
      </c>
      <c r="B700" s="115" t="s">
        <v>686</v>
      </c>
      <c r="C700" s="124"/>
      <c r="D700" s="127" t="s">
        <v>719</v>
      </c>
      <c r="E700" s="126" t="s">
        <v>680</v>
      </c>
      <c r="F700" s="119" t="s">
        <v>720</v>
      </c>
      <c r="G700" s="114">
        <v>0.4</v>
      </c>
      <c r="H700" s="120">
        <f t="shared" si="6"/>
        <v>2</v>
      </c>
      <c r="I700" s="122"/>
      <c r="J700" s="114"/>
      <c r="K700" s="114">
        <v>2</v>
      </c>
      <c r="L700" s="114"/>
      <c r="M700" s="114"/>
      <c r="N700" s="114"/>
      <c r="O700" s="114">
        <v>2</v>
      </c>
      <c r="P700" s="114" t="s">
        <v>47</v>
      </c>
    </row>
    <row r="701" spans="1:16" s="112" customFormat="1" ht="41.25" customHeight="1">
      <c r="A701" s="114">
        <v>27</v>
      </c>
      <c r="B701" s="115" t="s">
        <v>686</v>
      </c>
      <c r="C701" s="124"/>
      <c r="D701" s="127" t="s">
        <v>721</v>
      </c>
      <c r="E701" s="126" t="s">
        <v>680</v>
      </c>
      <c r="F701" s="119" t="s">
        <v>811</v>
      </c>
      <c r="G701" s="114">
        <v>0.4</v>
      </c>
      <c r="H701" s="120">
        <f t="shared" si="6"/>
        <v>6</v>
      </c>
      <c r="I701" s="122"/>
      <c r="J701" s="114"/>
      <c r="K701" s="114">
        <v>6</v>
      </c>
      <c r="L701" s="114"/>
      <c r="M701" s="114"/>
      <c r="N701" s="114">
        <v>1</v>
      </c>
      <c r="O701" s="114">
        <v>5</v>
      </c>
      <c r="P701" s="114" t="s">
        <v>47</v>
      </c>
    </row>
    <row r="702" spans="1:16" s="112" customFormat="1" ht="25.5" customHeight="1">
      <c r="A702" s="114">
        <v>28</v>
      </c>
      <c r="B702" s="115" t="s">
        <v>686</v>
      </c>
      <c r="C702" s="124"/>
      <c r="D702" s="127"/>
      <c r="E702" s="126"/>
      <c r="F702" s="119" t="s">
        <v>723</v>
      </c>
      <c r="G702" s="114">
        <v>0.4</v>
      </c>
      <c r="H702" s="120">
        <f t="shared" si="6"/>
        <v>33</v>
      </c>
      <c r="I702" s="122"/>
      <c r="J702" s="114"/>
      <c r="K702" s="114">
        <v>33</v>
      </c>
      <c r="L702" s="114"/>
      <c r="M702" s="114"/>
      <c r="N702" s="114"/>
      <c r="O702" s="114">
        <v>33</v>
      </c>
      <c r="P702" s="114" t="s">
        <v>47</v>
      </c>
    </row>
    <row r="703" spans="1:16" s="112" customFormat="1" ht="25.5" customHeight="1">
      <c r="A703" s="114">
        <v>29</v>
      </c>
      <c r="B703" s="115" t="s">
        <v>686</v>
      </c>
      <c r="C703" s="124"/>
      <c r="D703" s="127"/>
      <c r="E703" s="126"/>
      <c r="F703" s="119" t="s">
        <v>724</v>
      </c>
      <c r="G703" s="114">
        <v>0.4</v>
      </c>
      <c r="H703" s="120">
        <f t="shared" si="6"/>
        <v>36</v>
      </c>
      <c r="I703" s="122"/>
      <c r="J703" s="114"/>
      <c r="K703" s="114">
        <v>36</v>
      </c>
      <c r="L703" s="114"/>
      <c r="M703" s="114"/>
      <c r="N703" s="114"/>
      <c r="O703" s="114">
        <f>1+35</f>
        <v>36</v>
      </c>
      <c r="P703" s="114" t="s">
        <v>47</v>
      </c>
    </row>
    <row r="704" spans="1:16" s="112" customFormat="1" ht="25.5" customHeight="1">
      <c r="A704" s="114">
        <v>30</v>
      </c>
      <c r="B704" s="115" t="s">
        <v>686</v>
      </c>
      <c r="C704" s="124"/>
      <c r="D704" s="127" t="s">
        <v>796</v>
      </c>
      <c r="E704" s="126" t="s">
        <v>680</v>
      </c>
      <c r="F704" s="119" t="s">
        <v>797</v>
      </c>
      <c r="G704" s="114">
        <v>0.4</v>
      </c>
      <c r="H704" s="120">
        <f t="shared" si="6"/>
        <v>2</v>
      </c>
      <c r="I704" s="122"/>
      <c r="J704" s="114"/>
      <c r="K704" s="114">
        <v>2</v>
      </c>
      <c r="L704" s="114"/>
      <c r="M704" s="114"/>
      <c r="N704" s="114">
        <v>2</v>
      </c>
      <c r="O704" s="114"/>
      <c r="P704" s="114">
        <v>4</v>
      </c>
    </row>
    <row r="705" spans="1:16" s="112" customFormat="1" ht="25.5" customHeight="1">
      <c r="A705" s="114">
        <v>31</v>
      </c>
      <c r="B705" s="115" t="s">
        <v>686</v>
      </c>
      <c r="C705" s="124"/>
      <c r="D705" s="127"/>
      <c r="E705" s="126"/>
      <c r="F705" s="119" t="s">
        <v>798</v>
      </c>
      <c r="G705" s="114">
        <v>0.4</v>
      </c>
      <c r="H705" s="120">
        <f t="shared" si="6"/>
        <v>15</v>
      </c>
      <c r="I705" s="122"/>
      <c r="J705" s="122"/>
      <c r="K705" s="114">
        <v>15</v>
      </c>
      <c r="L705" s="114"/>
      <c r="M705" s="114"/>
      <c r="N705" s="114"/>
      <c r="O705" s="114">
        <v>15</v>
      </c>
      <c r="P705" s="114" t="s">
        <v>47</v>
      </c>
    </row>
    <row r="706" spans="1:16" s="112" customFormat="1" ht="25.5" customHeight="1">
      <c r="A706" s="114">
        <v>32</v>
      </c>
      <c r="B706" s="115" t="s">
        <v>686</v>
      </c>
      <c r="C706" s="124"/>
      <c r="D706" s="127" t="s">
        <v>725</v>
      </c>
      <c r="E706" s="126" t="s">
        <v>680</v>
      </c>
      <c r="F706" s="119" t="s">
        <v>726</v>
      </c>
      <c r="G706" s="114">
        <v>0.4</v>
      </c>
      <c r="H706" s="120">
        <f t="shared" si="6"/>
        <v>4</v>
      </c>
      <c r="I706" s="122"/>
      <c r="J706" s="122"/>
      <c r="K706" s="114">
        <v>4</v>
      </c>
      <c r="L706" s="114"/>
      <c r="M706" s="114"/>
      <c r="N706" s="114">
        <v>4</v>
      </c>
      <c r="O706" s="114"/>
      <c r="P706" s="114" t="s">
        <v>47</v>
      </c>
    </row>
    <row r="707" spans="1:16" s="112" customFormat="1" ht="25.5" customHeight="1">
      <c r="A707" s="114">
        <v>33</v>
      </c>
      <c r="B707" s="115" t="s">
        <v>686</v>
      </c>
      <c r="C707" s="123"/>
      <c r="D707" s="125"/>
      <c r="E707" s="131"/>
      <c r="F707" s="119" t="s">
        <v>727</v>
      </c>
      <c r="G707" s="114">
        <v>0.4</v>
      </c>
      <c r="H707" s="120">
        <f t="shared" si="6"/>
        <v>62</v>
      </c>
      <c r="I707" s="114"/>
      <c r="J707" s="114"/>
      <c r="K707" s="114">
        <v>62</v>
      </c>
      <c r="L707" s="114"/>
      <c r="M707" s="114"/>
      <c r="N707" s="114"/>
      <c r="O707" s="114">
        <f>1+61</f>
        <v>62</v>
      </c>
      <c r="P707" s="114" t="s">
        <v>47</v>
      </c>
    </row>
    <row r="708" spans="1:16" s="112" customFormat="1" ht="25.5" customHeight="1">
      <c r="A708" s="114">
        <v>34</v>
      </c>
      <c r="B708" s="115" t="s">
        <v>686</v>
      </c>
      <c r="C708" s="124"/>
      <c r="D708" s="127"/>
      <c r="E708" s="126"/>
      <c r="F708" s="119" t="s">
        <v>728</v>
      </c>
      <c r="G708" s="114">
        <v>0.4</v>
      </c>
      <c r="H708" s="120">
        <f t="shared" si="6"/>
        <v>16</v>
      </c>
      <c r="I708" s="122"/>
      <c r="J708" s="122"/>
      <c r="K708" s="114">
        <v>16</v>
      </c>
      <c r="L708" s="114"/>
      <c r="M708" s="114"/>
      <c r="N708" s="114">
        <v>2</v>
      </c>
      <c r="O708" s="114">
        <f>12+2</f>
        <v>14</v>
      </c>
      <c r="P708" s="114" t="s">
        <v>47</v>
      </c>
    </row>
    <row r="709" spans="1:16" s="112" customFormat="1" ht="25.5" customHeight="1">
      <c r="A709" s="114">
        <v>35</v>
      </c>
      <c r="B709" s="115" t="s">
        <v>686</v>
      </c>
      <c r="C709" s="124"/>
      <c r="D709" s="127"/>
      <c r="E709" s="126"/>
      <c r="F709" s="119" t="s">
        <v>729</v>
      </c>
      <c r="G709" s="114">
        <v>0.4</v>
      </c>
      <c r="H709" s="120">
        <f t="shared" si="6"/>
        <v>1</v>
      </c>
      <c r="I709" s="122"/>
      <c r="J709" s="122"/>
      <c r="K709" s="114">
        <v>1</v>
      </c>
      <c r="L709" s="114"/>
      <c r="M709" s="114"/>
      <c r="N709" s="114"/>
      <c r="O709" s="114">
        <v>1</v>
      </c>
      <c r="P709" s="114" t="s">
        <v>47</v>
      </c>
    </row>
    <row r="710" spans="1:16" s="112" customFormat="1" ht="25.5" customHeight="1">
      <c r="A710" s="114">
        <v>36</v>
      </c>
      <c r="B710" s="115" t="s">
        <v>686</v>
      </c>
      <c r="C710" s="124"/>
      <c r="D710" s="127" t="s">
        <v>496</v>
      </c>
      <c r="E710" s="126" t="s">
        <v>680</v>
      </c>
      <c r="F710" s="119" t="s">
        <v>730</v>
      </c>
      <c r="G710" s="114">
        <v>0.4</v>
      </c>
      <c r="H710" s="120">
        <f t="shared" si="6"/>
        <v>82</v>
      </c>
      <c r="I710" s="122"/>
      <c r="J710" s="122"/>
      <c r="K710" s="114">
        <v>82</v>
      </c>
      <c r="L710" s="114"/>
      <c r="M710" s="114"/>
      <c r="N710" s="114"/>
      <c r="O710" s="114">
        <f>1+81</f>
        <v>82</v>
      </c>
      <c r="P710" s="114" t="s">
        <v>47</v>
      </c>
    </row>
    <row r="711" spans="1:16" s="112" customFormat="1" ht="25.5" customHeight="1">
      <c r="A711" s="114">
        <v>37</v>
      </c>
      <c r="B711" s="115" t="s">
        <v>686</v>
      </c>
      <c r="C711" s="124"/>
      <c r="D711" s="127" t="s">
        <v>519</v>
      </c>
      <c r="E711" s="126" t="s">
        <v>680</v>
      </c>
      <c r="F711" s="119" t="s">
        <v>731</v>
      </c>
      <c r="G711" s="114">
        <v>0.4</v>
      </c>
      <c r="H711" s="120">
        <f t="shared" si="6"/>
        <v>2</v>
      </c>
      <c r="I711" s="122"/>
      <c r="J711" s="122"/>
      <c r="K711" s="114">
        <v>2</v>
      </c>
      <c r="L711" s="114"/>
      <c r="M711" s="114"/>
      <c r="N711" s="114">
        <v>2</v>
      </c>
      <c r="O711" s="114"/>
      <c r="P711" s="114" t="s">
        <v>47</v>
      </c>
    </row>
    <row r="712" spans="1:16" s="112" customFormat="1" ht="25.5" customHeight="1">
      <c r="A712" s="114">
        <v>38</v>
      </c>
      <c r="B712" s="115" t="s">
        <v>686</v>
      </c>
      <c r="C712" s="124"/>
      <c r="D712" s="127"/>
      <c r="E712" s="126"/>
      <c r="F712" s="119" t="s">
        <v>732</v>
      </c>
      <c r="G712" s="114">
        <v>0.4</v>
      </c>
      <c r="H712" s="120">
        <f t="shared" si="6"/>
        <v>2</v>
      </c>
      <c r="I712" s="122"/>
      <c r="J712" s="114">
        <v>2</v>
      </c>
      <c r="K712" s="114"/>
      <c r="L712" s="114"/>
      <c r="M712" s="114"/>
      <c r="N712" s="114">
        <v>2</v>
      </c>
      <c r="O712" s="114"/>
      <c r="P712" s="114" t="s">
        <v>47</v>
      </c>
    </row>
    <row r="713" spans="1:16" s="112" customFormat="1" ht="25.5" customHeight="1">
      <c r="A713" s="114">
        <v>39</v>
      </c>
      <c r="B713" s="115" t="s">
        <v>686</v>
      </c>
      <c r="C713" s="124"/>
      <c r="D713" s="127" t="s">
        <v>733</v>
      </c>
      <c r="E713" s="126" t="s">
        <v>680</v>
      </c>
      <c r="F713" s="119" t="s">
        <v>734</v>
      </c>
      <c r="G713" s="114">
        <v>0.4</v>
      </c>
      <c r="H713" s="120">
        <f t="shared" si="6"/>
        <v>4</v>
      </c>
      <c r="I713" s="122"/>
      <c r="J713" s="122"/>
      <c r="K713" s="114">
        <v>4</v>
      </c>
      <c r="L713" s="114"/>
      <c r="M713" s="114"/>
      <c r="N713" s="114">
        <v>3</v>
      </c>
      <c r="O713" s="114">
        <v>1</v>
      </c>
      <c r="P713" s="114" t="s">
        <v>47</v>
      </c>
    </row>
    <row r="714" spans="1:16" s="112" customFormat="1" ht="25.5" customHeight="1">
      <c r="A714" s="114">
        <v>40</v>
      </c>
      <c r="B714" s="115" t="s">
        <v>686</v>
      </c>
      <c r="C714" s="124"/>
      <c r="D714" s="127" t="s">
        <v>717</v>
      </c>
      <c r="E714" s="126" t="s">
        <v>680</v>
      </c>
      <c r="F714" s="119" t="s">
        <v>735</v>
      </c>
      <c r="G714" s="114">
        <v>0.4</v>
      </c>
      <c r="H714" s="120">
        <f t="shared" si="6"/>
        <v>2</v>
      </c>
      <c r="I714" s="122"/>
      <c r="J714" s="114">
        <v>2</v>
      </c>
      <c r="K714" s="114"/>
      <c r="L714" s="114"/>
      <c r="M714" s="114"/>
      <c r="N714" s="114">
        <v>2</v>
      </c>
      <c r="O714" s="114"/>
      <c r="P714" s="114" t="s">
        <v>47</v>
      </c>
    </row>
    <row r="715" spans="1:16" s="112" customFormat="1" ht="25.5" customHeight="1">
      <c r="A715" s="114">
        <v>41</v>
      </c>
      <c r="B715" s="115" t="s">
        <v>686</v>
      </c>
      <c r="C715" s="124"/>
      <c r="D715" s="127" t="s">
        <v>736</v>
      </c>
      <c r="E715" s="126" t="s">
        <v>680</v>
      </c>
      <c r="F715" s="119" t="s">
        <v>737</v>
      </c>
      <c r="G715" s="114">
        <v>0.4</v>
      </c>
      <c r="H715" s="120">
        <f t="shared" si="6"/>
        <v>35</v>
      </c>
      <c r="I715" s="122"/>
      <c r="J715" s="122"/>
      <c r="K715" s="114">
        <v>35</v>
      </c>
      <c r="L715" s="114"/>
      <c r="M715" s="114"/>
      <c r="N715" s="114"/>
      <c r="O715" s="114">
        <f>2+33</f>
        <v>35</v>
      </c>
      <c r="P715" s="114" t="s">
        <v>47</v>
      </c>
    </row>
    <row r="716" spans="1:16" s="112" customFormat="1" ht="25.5" customHeight="1">
      <c r="A716" s="114">
        <v>42</v>
      </c>
      <c r="B716" s="115" t="s">
        <v>686</v>
      </c>
      <c r="C716" s="124"/>
      <c r="D716" s="127"/>
      <c r="E716" s="126"/>
      <c r="F716" s="119" t="s">
        <v>738</v>
      </c>
      <c r="G716" s="114">
        <v>0.4</v>
      </c>
      <c r="H716" s="120">
        <f t="shared" si="6"/>
        <v>30</v>
      </c>
      <c r="I716" s="122"/>
      <c r="J716" s="122"/>
      <c r="K716" s="114">
        <v>30</v>
      </c>
      <c r="L716" s="114"/>
      <c r="M716" s="114"/>
      <c r="N716" s="114"/>
      <c r="O716" s="114">
        <v>30</v>
      </c>
      <c r="P716" s="114" t="s">
        <v>47</v>
      </c>
    </row>
    <row r="717" spans="1:16" s="112" customFormat="1" ht="25.5" customHeight="1">
      <c r="A717" s="114">
        <v>43</v>
      </c>
      <c r="B717" s="115" t="s">
        <v>686</v>
      </c>
      <c r="C717" s="124"/>
      <c r="D717" s="127" t="s">
        <v>717</v>
      </c>
      <c r="E717" s="126" t="s">
        <v>680</v>
      </c>
      <c r="F717" s="119" t="s">
        <v>799</v>
      </c>
      <c r="G717" s="114">
        <v>0.4</v>
      </c>
      <c r="H717" s="120">
        <f t="shared" si="6"/>
        <v>5</v>
      </c>
      <c r="I717" s="122"/>
      <c r="J717" s="114">
        <v>3</v>
      </c>
      <c r="K717" s="114">
        <v>2</v>
      </c>
      <c r="L717" s="114"/>
      <c r="M717" s="114"/>
      <c r="N717" s="114">
        <v>5</v>
      </c>
      <c r="O717" s="114"/>
      <c r="P717" s="114" t="s">
        <v>47</v>
      </c>
    </row>
    <row r="718" spans="1:16" s="112" customFormat="1" ht="25.5" customHeight="1">
      <c r="A718" s="114">
        <v>44</v>
      </c>
      <c r="B718" s="115" t="s">
        <v>686</v>
      </c>
      <c r="C718" s="124"/>
      <c r="D718" s="127"/>
      <c r="E718" s="126"/>
      <c r="F718" s="119" t="s">
        <v>739</v>
      </c>
      <c r="G718" s="114">
        <v>0.4</v>
      </c>
      <c r="H718" s="120">
        <f t="shared" si="6"/>
        <v>6</v>
      </c>
      <c r="I718" s="122"/>
      <c r="J718" s="122"/>
      <c r="K718" s="114">
        <v>6</v>
      </c>
      <c r="L718" s="114"/>
      <c r="M718" s="114"/>
      <c r="N718" s="114"/>
      <c r="O718" s="114">
        <f>2+4</f>
        <v>6</v>
      </c>
      <c r="P718" s="114" t="s">
        <v>47</v>
      </c>
    </row>
    <row r="719" spans="1:16" s="112" customFormat="1" ht="25.5" customHeight="1">
      <c r="A719" s="114">
        <v>45</v>
      </c>
      <c r="B719" s="115" t="s">
        <v>686</v>
      </c>
      <c r="C719" s="124"/>
      <c r="D719" s="127"/>
      <c r="E719" s="126"/>
      <c r="F719" s="119" t="s">
        <v>740</v>
      </c>
      <c r="G719" s="114">
        <v>0.4</v>
      </c>
      <c r="H719" s="120">
        <f t="shared" si="6"/>
        <v>6</v>
      </c>
      <c r="I719" s="122"/>
      <c r="J719" s="122"/>
      <c r="K719" s="114">
        <v>6</v>
      </c>
      <c r="L719" s="114"/>
      <c r="M719" s="114"/>
      <c r="N719" s="114"/>
      <c r="O719" s="114">
        <f>3+3</f>
        <v>6</v>
      </c>
      <c r="P719" s="114" t="s">
        <v>47</v>
      </c>
    </row>
    <row r="720" spans="1:16" s="112" customFormat="1" ht="25.5" customHeight="1">
      <c r="A720" s="114">
        <v>46</v>
      </c>
      <c r="B720" s="115" t="s">
        <v>686</v>
      </c>
      <c r="C720" s="124"/>
      <c r="D720" s="127" t="s">
        <v>741</v>
      </c>
      <c r="E720" s="126" t="s">
        <v>680</v>
      </c>
      <c r="F720" s="119" t="s">
        <v>742</v>
      </c>
      <c r="G720" s="114">
        <v>0.4</v>
      </c>
      <c r="H720" s="120">
        <f t="shared" si="6"/>
        <v>114</v>
      </c>
      <c r="I720" s="122"/>
      <c r="J720" s="122"/>
      <c r="K720" s="114">
        <v>114</v>
      </c>
      <c r="L720" s="114"/>
      <c r="M720" s="114"/>
      <c r="N720" s="114"/>
      <c r="O720" s="114">
        <f>2+112</f>
        <v>114</v>
      </c>
      <c r="P720" s="114" t="s">
        <v>47</v>
      </c>
    </row>
    <row r="721" spans="1:16" s="112" customFormat="1" ht="25.5" customHeight="1">
      <c r="A721" s="114">
        <v>47</v>
      </c>
      <c r="B721" s="115" t="s">
        <v>686</v>
      </c>
      <c r="C721" s="124"/>
      <c r="D721" s="127" t="s">
        <v>743</v>
      </c>
      <c r="E721" s="126" t="s">
        <v>680</v>
      </c>
      <c r="F721" s="119" t="s">
        <v>744</v>
      </c>
      <c r="G721" s="114">
        <v>0.4</v>
      </c>
      <c r="H721" s="120">
        <f t="shared" si="6"/>
        <v>2</v>
      </c>
      <c r="I721" s="122"/>
      <c r="J721" s="114">
        <v>2</v>
      </c>
      <c r="K721" s="114"/>
      <c r="L721" s="114"/>
      <c r="M721" s="114"/>
      <c r="N721" s="114">
        <v>2</v>
      </c>
      <c r="O721" s="114"/>
      <c r="P721" s="114">
        <v>1</v>
      </c>
    </row>
    <row r="722" spans="1:16" s="112" customFormat="1" ht="25.5" customHeight="1">
      <c r="A722" s="114">
        <v>48</v>
      </c>
      <c r="B722" s="115" t="s">
        <v>686</v>
      </c>
      <c r="C722" s="124"/>
      <c r="D722" s="127"/>
      <c r="E722" s="126"/>
      <c r="F722" s="119" t="s">
        <v>745</v>
      </c>
      <c r="G722" s="114">
        <v>0.4</v>
      </c>
      <c r="H722" s="120">
        <f t="shared" si="6"/>
        <v>3</v>
      </c>
      <c r="I722" s="122"/>
      <c r="J722" s="122"/>
      <c r="K722" s="114">
        <v>3</v>
      </c>
      <c r="L722" s="114"/>
      <c r="M722" s="114"/>
      <c r="N722" s="114"/>
      <c r="O722" s="114">
        <v>3</v>
      </c>
      <c r="P722" s="114" t="s">
        <v>47</v>
      </c>
    </row>
    <row r="723" spans="1:16" s="112" customFormat="1" ht="25.5" customHeight="1">
      <c r="A723" s="114">
        <v>49</v>
      </c>
      <c r="B723" s="115" t="s">
        <v>686</v>
      </c>
      <c r="C723" s="123"/>
      <c r="D723" s="127" t="s">
        <v>500</v>
      </c>
      <c r="E723" s="131" t="s">
        <v>676</v>
      </c>
      <c r="F723" s="119" t="s">
        <v>803</v>
      </c>
      <c r="G723" s="114">
        <v>0.4</v>
      </c>
      <c r="H723" s="120">
        <f t="shared" si="6"/>
        <v>110</v>
      </c>
      <c r="I723" s="122"/>
      <c r="J723" s="114"/>
      <c r="K723" s="114">
        <v>110</v>
      </c>
      <c r="L723" s="114"/>
      <c r="M723" s="114"/>
      <c r="N723" s="114">
        <v>1</v>
      </c>
      <c r="O723" s="114">
        <v>109</v>
      </c>
      <c r="P723" s="114" t="s">
        <v>47</v>
      </c>
    </row>
    <row r="724" spans="1:16" s="112" customFormat="1" ht="25.5" customHeight="1">
      <c r="A724" s="114">
        <v>50</v>
      </c>
      <c r="B724" s="115" t="s">
        <v>686</v>
      </c>
      <c r="C724" s="124"/>
      <c r="D724" s="127"/>
      <c r="E724" s="126"/>
      <c r="F724" s="119" t="s">
        <v>746</v>
      </c>
      <c r="G724" s="114">
        <v>0.4</v>
      </c>
      <c r="H724" s="120">
        <f t="shared" si="6"/>
        <v>3</v>
      </c>
      <c r="I724" s="122"/>
      <c r="J724" s="122"/>
      <c r="K724" s="114">
        <v>3</v>
      </c>
      <c r="L724" s="114"/>
      <c r="M724" s="114"/>
      <c r="N724" s="114"/>
      <c r="O724" s="114">
        <v>3</v>
      </c>
      <c r="P724" s="114" t="s">
        <v>47</v>
      </c>
    </row>
    <row r="725" spans="1:16" s="112" customFormat="1" ht="25.5" customHeight="1">
      <c r="A725" s="114">
        <v>51</v>
      </c>
      <c r="B725" s="115" t="s">
        <v>686</v>
      </c>
      <c r="C725" s="124"/>
      <c r="D725" s="127" t="s">
        <v>747</v>
      </c>
      <c r="E725" s="126" t="s">
        <v>676</v>
      </c>
      <c r="F725" s="119" t="s">
        <v>748</v>
      </c>
      <c r="G725" s="114">
        <v>0.4</v>
      </c>
      <c r="H725" s="120">
        <f t="shared" si="6"/>
        <v>4</v>
      </c>
      <c r="I725" s="114"/>
      <c r="J725" s="114"/>
      <c r="K725" s="114">
        <v>4</v>
      </c>
      <c r="L725" s="114"/>
      <c r="M725" s="114"/>
      <c r="N725" s="114">
        <v>2</v>
      </c>
      <c r="O725" s="114">
        <v>2</v>
      </c>
      <c r="P725" s="114">
        <v>3</v>
      </c>
    </row>
    <row r="726" spans="1:16" s="112" customFormat="1" ht="25.5" customHeight="1">
      <c r="A726" s="114">
        <v>52</v>
      </c>
      <c r="B726" s="115" t="s">
        <v>686</v>
      </c>
      <c r="C726" s="115"/>
      <c r="D726" s="127" t="s">
        <v>736</v>
      </c>
      <c r="E726" s="126" t="s">
        <v>680</v>
      </c>
      <c r="F726" s="119" t="s">
        <v>749</v>
      </c>
      <c r="G726" s="114">
        <v>0.4</v>
      </c>
      <c r="H726" s="120">
        <f t="shared" si="6"/>
        <v>4</v>
      </c>
      <c r="I726" s="114"/>
      <c r="J726" s="114">
        <v>2</v>
      </c>
      <c r="K726" s="114">
        <v>2</v>
      </c>
      <c r="L726" s="114"/>
      <c r="M726" s="114"/>
      <c r="N726" s="114">
        <v>2</v>
      </c>
      <c r="O726" s="114">
        <v>2</v>
      </c>
      <c r="P726" s="114">
        <v>1</v>
      </c>
    </row>
    <row r="727" spans="1:16" s="112" customFormat="1" ht="25.5" customHeight="1">
      <c r="A727" s="114">
        <v>53</v>
      </c>
      <c r="B727" s="115" t="s">
        <v>686</v>
      </c>
      <c r="C727" s="115"/>
      <c r="D727" s="127" t="s">
        <v>750</v>
      </c>
      <c r="E727" s="126" t="s">
        <v>680</v>
      </c>
      <c r="F727" s="119" t="s">
        <v>751</v>
      </c>
      <c r="G727" s="114">
        <v>0.4</v>
      </c>
      <c r="H727" s="120">
        <f t="shared" si="6"/>
        <v>23</v>
      </c>
      <c r="I727" s="114"/>
      <c r="J727" s="114"/>
      <c r="K727" s="114">
        <v>23</v>
      </c>
      <c r="L727" s="114"/>
      <c r="M727" s="114"/>
      <c r="N727" s="114"/>
      <c r="O727" s="114">
        <v>23</v>
      </c>
      <c r="P727" s="114" t="s">
        <v>47</v>
      </c>
    </row>
    <row r="728" spans="1:16" s="112" customFormat="1" ht="25.5" customHeight="1">
      <c r="A728" s="114">
        <v>54</v>
      </c>
      <c r="B728" s="115" t="s">
        <v>686</v>
      </c>
      <c r="C728" s="115"/>
      <c r="D728" s="127" t="s">
        <v>752</v>
      </c>
      <c r="E728" s="126" t="s">
        <v>680</v>
      </c>
      <c r="F728" s="119" t="s">
        <v>753</v>
      </c>
      <c r="G728" s="114">
        <v>0.4</v>
      </c>
      <c r="H728" s="120">
        <f t="shared" si="6"/>
        <v>67</v>
      </c>
      <c r="I728" s="114"/>
      <c r="J728" s="114"/>
      <c r="K728" s="114">
        <v>67</v>
      </c>
      <c r="L728" s="114"/>
      <c r="M728" s="114"/>
      <c r="N728" s="114"/>
      <c r="O728" s="114">
        <v>67</v>
      </c>
      <c r="P728" s="114" t="s">
        <v>47</v>
      </c>
    </row>
    <row r="729" spans="1:16" s="112" customFormat="1" ht="25.5" customHeight="1">
      <c r="A729" s="114">
        <v>55</v>
      </c>
      <c r="B729" s="115" t="s">
        <v>686</v>
      </c>
      <c r="C729" s="115"/>
      <c r="D729" s="127" t="s">
        <v>754</v>
      </c>
      <c r="E729" s="126" t="s">
        <v>680</v>
      </c>
      <c r="F729" s="119" t="s">
        <v>755</v>
      </c>
      <c r="G729" s="114">
        <v>0.4</v>
      </c>
      <c r="H729" s="120">
        <f t="shared" si="6"/>
        <v>108</v>
      </c>
      <c r="I729" s="114"/>
      <c r="J729" s="114"/>
      <c r="K729" s="114">
        <v>108</v>
      </c>
      <c r="L729" s="114"/>
      <c r="M729" s="114"/>
      <c r="N729" s="114"/>
      <c r="O729" s="114">
        <v>108</v>
      </c>
      <c r="P729" s="114" t="s">
        <v>47</v>
      </c>
    </row>
    <row r="730" spans="1:16" s="112" customFormat="1" ht="25.5" customHeight="1">
      <c r="A730" s="114">
        <v>56</v>
      </c>
      <c r="B730" s="115" t="s">
        <v>686</v>
      </c>
      <c r="C730" s="115"/>
      <c r="D730" s="132"/>
      <c r="E730" s="126"/>
      <c r="F730" s="119" t="s">
        <v>756</v>
      </c>
      <c r="G730" s="114">
        <v>0.4</v>
      </c>
      <c r="H730" s="120">
        <f t="shared" si="6"/>
        <v>59</v>
      </c>
      <c r="I730" s="114"/>
      <c r="J730" s="114"/>
      <c r="K730" s="114">
        <v>59</v>
      </c>
      <c r="L730" s="114"/>
      <c r="M730" s="114"/>
      <c r="N730" s="114"/>
      <c r="O730" s="114">
        <f>1+58</f>
        <v>59</v>
      </c>
      <c r="P730" s="114" t="s">
        <v>47</v>
      </c>
    </row>
    <row r="731" spans="1:16" s="112" customFormat="1" ht="25.5" customHeight="1">
      <c r="A731" s="114">
        <v>57</v>
      </c>
      <c r="B731" s="115" t="s">
        <v>686</v>
      </c>
      <c r="C731" s="115"/>
      <c r="D731" s="132"/>
      <c r="E731" s="126"/>
      <c r="F731" s="119" t="s">
        <v>757</v>
      </c>
      <c r="G731" s="114">
        <v>0.4</v>
      </c>
      <c r="H731" s="120">
        <f t="shared" si="6"/>
        <v>2</v>
      </c>
      <c r="I731" s="114"/>
      <c r="J731" s="114"/>
      <c r="K731" s="114">
        <v>2</v>
      </c>
      <c r="L731" s="114"/>
      <c r="M731" s="114"/>
      <c r="N731" s="114"/>
      <c r="O731" s="114">
        <v>2</v>
      </c>
      <c r="P731" s="114" t="s">
        <v>47</v>
      </c>
    </row>
    <row r="732" spans="1:16" s="112" customFormat="1" ht="25.5" customHeight="1">
      <c r="A732" s="114">
        <v>58</v>
      </c>
      <c r="B732" s="115" t="s">
        <v>686</v>
      </c>
      <c r="C732" s="115"/>
      <c r="D732" s="127" t="s">
        <v>758</v>
      </c>
      <c r="E732" s="126" t="s">
        <v>676</v>
      </c>
      <c r="F732" s="119" t="s">
        <v>759</v>
      </c>
      <c r="G732" s="114">
        <v>0.4</v>
      </c>
      <c r="H732" s="120">
        <f t="shared" si="6"/>
        <v>47</v>
      </c>
      <c r="I732" s="114"/>
      <c r="J732" s="114"/>
      <c r="K732" s="114">
        <v>47</v>
      </c>
      <c r="L732" s="114"/>
      <c r="M732" s="114"/>
      <c r="N732" s="114">
        <v>1</v>
      </c>
      <c r="O732" s="114">
        <f>1+45</f>
        <v>46</v>
      </c>
      <c r="P732" s="114" t="s">
        <v>47</v>
      </c>
    </row>
    <row r="733" spans="1:16" s="112" customFormat="1" ht="25.5" customHeight="1">
      <c r="A733" s="114">
        <v>59</v>
      </c>
      <c r="B733" s="115" t="s">
        <v>686</v>
      </c>
      <c r="C733" s="115"/>
      <c r="D733" s="127" t="s">
        <v>760</v>
      </c>
      <c r="E733" s="126" t="s">
        <v>680</v>
      </c>
      <c r="F733" s="119" t="s">
        <v>761</v>
      </c>
      <c r="G733" s="114">
        <v>0.4</v>
      </c>
      <c r="H733" s="120">
        <f t="shared" si="6"/>
        <v>1</v>
      </c>
      <c r="I733" s="114"/>
      <c r="J733" s="114"/>
      <c r="K733" s="114">
        <v>1</v>
      </c>
      <c r="L733" s="114"/>
      <c r="M733" s="114"/>
      <c r="N733" s="114">
        <v>1</v>
      </c>
      <c r="O733" s="114"/>
      <c r="P733" s="114" t="s">
        <v>47</v>
      </c>
    </row>
    <row r="734" spans="1:16" s="112" customFormat="1" ht="25.5" customHeight="1">
      <c r="A734" s="114">
        <v>60</v>
      </c>
      <c r="B734" s="115" t="s">
        <v>686</v>
      </c>
      <c r="C734" s="115"/>
      <c r="D734" s="127" t="s">
        <v>762</v>
      </c>
      <c r="E734" s="126" t="s">
        <v>680</v>
      </c>
      <c r="F734" s="119" t="s">
        <v>763</v>
      </c>
      <c r="G734" s="114">
        <v>0.4</v>
      </c>
      <c r="H734" s="120">
        <f t="shared" si="6"/>
        <v>92</v>
      </c>
      <c r="I734" s="114"/>
      <c r="J734" s="114"/>
      <c r="K734" s="114">
        <v>92</v>
      </c>
      <c r="L734" s="114"/>
      <c r="M734" s="114"/>
      <c r="N734" s="114"/>
      <c r="O734" s="114">
        <v>92</v>
      </c>
      <c r="P734" s="114" t="s">
        <v>47</v>
      </c>
    </row>
    <row r="735" spans="1:16" s="112" customFormat="1" ht="25.5" customHeight="1">
      <c r="A735" s="114">
        <v>61</v>
      </c>
      <c r="B735" s="115" t="s">
        <v>686</v>
      </c>
      <c r="C735" s="115"/>
      <c r="D735" s="127" t="s">
        <v>764</v>
      </c>
      <c r="E735" s="126" t="s">
        <v>680</v>
      </c>
      <c r="F735" s="119" t="s">
        <v>765</v>
      </c>
      <c r="G735" s="114">
        <v>0.4</v>
      </c>
      <c r="H735" s="120">
        <f t="shared" si="6"/>
        <v>1</v>
      </c>
      <c r="I735" s="114"/>
      <c r="J735" s="114"/>
      <c r="K735" s="114">
        <v>1</v>
      </c>
      <c r="L735" s="114"/>
      <c r="M735" s="114"/>
      <c r="N735" s="114">
        <v>1</v>
      </c>
      <c r="O735" s="114"/>
      <c r="P735" s="114" t="s">
        <v>47</v>
      </c>
    </row>
    <row r="736" spans="1:16" s="112" customFormat="1" ht="25.5" customHeight="1">
      <c r="A736" s="114">
        <v>62</v>
      </c>
      <c r="B736" s="115" t="s">
        <v>686</v>
      </c>
      <c r="C736" s="115"/>
      <c r="D736" s="127" t="s">
        <v>630</v>
      </c>
      <c r="E736" s="126" t="s">
        <v>676</v>
      </c>
      <c r="F736" s="119" t="s">
        <v>766</v>
      </c>
      <c r="G736" s="114">
        <v>0.4</v>
      </c>
      <c r="H736" s="120">
        <f t="shared" si="6"/>
        <v>69</v>
      </c>
      <c r="I736" s="114"/>
      <c r="J736" s="114"/>
      <c r="K736" s="114">
        <v>69</v>
      </c>
      <c r="L736" s="114"/>
      <c r="M736" s="114"/>
      <c r="N736" s="114"/>
      <c r="O736" s="114">
        <v>69</v>
      </c>
      <c r="P736" s="114" t="s">
        <v>47</v>
      </c>
    </row>
    <row r="737" spans="1:16" s="112" customFormat="1" ht="25.5" customHeight="1">
      <c r="A737" s="114">
        <v>63</v>
      </c>
      <c r="B737" s="115" t="s">
        <v>686</v>
      </c>
      <c r="C737" s="123"/>
      <c r="D737" s="127" t="s">
        <v>515</v>
      </c>
      <c r="E737" s="126" t="s">
        <v>680</v>
      </c>
      <c r="F737" s="119" t="s">
        <v>767</v>
      </c>
      <c r="G737" s="114">
        <v>0.4</v>
      </c>
      <c r="H737" s="120">
        <f t="shared" si="6"/>
        <v>27</v>
      </c>
      <c r="I737" s="122"/>
      <c r="J737" s="122"/>
      <c r="K737" s="114">
        <v>27</v>
      </c>
      <c r="L737" s="114"/>
      <c r="M737" s="114"/>
      <c r="N737" s="114"/>
      <c r="O737" s="114">
        <v>27</v>
      </c>
      <c r="P737" s="114" t="s">
        <v>47</v>
      </c>
    </row>
    <row r="738" spans="1:16" s="112" customFormat="1" ht="25.5" customHeight="1">
      <c r="A738" s="114">
        <v>64</v>
      </c>
      <c r="B738" s="115" t="s">
        <v>686</v>
      </c>
      <c r="C738" s="115"/>
      <c r="D738" s="127" t="s">
        <v>768</v>
      </c>
      <c r="E738" s="126" t="s">
        <v>680</v>
      </c>
      <c r="F738" s="119" t="s">
        <v>769</v>
      </c>
      <c r="G738" s="114">
        <v>0.4</v>
      </c>
      <c r="H738" s="120">
        <f t="shared" si="6"/>
        <v>4</v>
      </c>
      <c r="I738" s="114"/>
      <c r="J738" s="114"/>
      <c r="K738" s="114">
        <v>4</v>
      </c>
      <c r="L738" s="114"/>
      <c r="M738" s="114"/>
      <c r="N738" s="114">
        <v>2</v>
      </c>
      <c r="O738" s="114">
        <v>2</v>
      </c>
      <c r="P738" s="114" t="s">
        <v>47</v>
      </c>
    </row>
    <row r="739" spans="1:16" s="112" customFormat="1" ht="25.5" customHeight="1">
      <c r="A739" s="114">
        <v>65</v>
      </c>
      <c r="B739" s="115" t="s">
        <v>686</v>
      </c>
      <c r="C739" s="115"/>
      <c r="D739" s="127" t="s">
        <v>770</v>
      </c>
      <c r="E739" s="126" t="s">
        <v>680</v>
      </c>
      <c r="F739" s="119" t="s">
        <v>771</v>
      </c>
      <c r="G739" s="114">
        <v>0.4</v>
      </c>
      <c r="H739" s="120">
        <f t="shared" si="6"/>
        <v>1</v>
      </c>
      <c r="I739" s="114"/>
      <c r="J739" s="114"/>
      <c r="K739" s="114">
        <v>1</v>
      </c>
      <c r="L739" s="114"/>
      <c r="M739" s="114"/>
      <c r="N739" s="114">
        <v>1</v>
      </c>
      <c r="O739" s="114"/>
      <c r="P739" s="114" t="s">
        <v>47</v>
      </c>
    </row>
    <row r="740" spans="1:16" s="112" customFormat="1" ht="25.5" customHeight="1">
      <c r="A740" s="114">
        <v>66</v>
      </c>
      <c r="B740" s="115" t="s">
        <v>686</v>
      </c>
      <c r="C740" s="115"/>
      <c r="D740" s="127" t="s">
        <v>772</v>
      </c>
      <c r="E740" s="126" t="s">
        <v>680</v>
      </c>
      <c r="F740" s="119" t="s">
        <v>773</v>
      </c>
      <c r="G740" s="114">
        <v>0.4</v>
      </c>
      <c r="H740" s="120">
        <f t="shared" si="6"/>
        <v>2</v>
      </c>
      <c r="I740" s="114"/>
      <c r="J740" s="114"/>
      <c r="K740" s="114">
        <v>2</v>
      </c>
      <c r="L740" s="114"/>
      <c r="M740" s="114"/>
      <c r="N740" s="114">
        <v>2</v>
      </c>
      <c r="O740" s="114"/>
      <c r="P740" s="114" t="s">
        <v>47</v>
      </c>
    </row>
    <row r="741" spans="1:16" s="112" customFormat="1" ht="39.75" customHeight="1">
      <c r="A741" s="114">
        <v>67</v>
      </c>
      <c r="B741" s="115" t="s">
        <v>686</v>
      </c>
      <c r="C741" s="115"/>
      <c r="D741" s="127" t="s">
        <v>774</v>
      </c>
      <c r="E741" s="126" t="s">
        <v>680</v>
      </c>
      <c r="F741" s="119" t="s">
        <v>812</v>
      </c>
      <c r="G741" s="114">
        <v>0.4</v>
      </c>
      <c r="H741" s="120">
        <f t="shared" si="6"/>
        <v>2</v>
      </c>
      <c r="I741" s="114"/>
      <c r="J741" s="114"/>
      <c r="K741" s="114">
        <v>2</v>
      </c>
      <c r="L741" s="114"/>
      <c r="M741" s="114"/>
      <c r="N741" s="114">
        <v>2</v>
      </c>
      <c r="O741" s="114"/>
      <c r="P741" s="114" t="s">
        <v>47</v>
      </c>
    </row>
    <row r="742" spans="1:16" s="112" customFormat="1" ht="36" customHeight="1">
      <c r="A742" s="114">
        <v>68</v>
      </c>
      <c r="B742" s="115" t="s">
        <v>686</v>
      </c>
      <c r="C742" s="115"/>
      <c r="D742" s="127" t="s">
        <v>719</v>
      </c>
      <c r="E742" s="126" t="s">
        <v>680</v>
      </c>
      <c r="F742" s="119" t="s">
        <v>813</v>
      </c>
      <c r="G742" s="114">
        <v>0.4</v>
      </c>
      <c r="H742" s="120">
        <f t="shared" ref="H742:H754" si="7">I742+J742+K742</f>
        <v>78</v>
      </c>
      <c r="I742" s="114"/>
      <c r="J742" s="114"/>
      <c r="K742" s="114">
        <v>78</v>
      </c>
      <c r="L742" s="114"/>
      <c r="M742" s="114"/>
      <c r="N742" s="114">
        <v>2</v>
      </c>
      <c r="O742" s="114">
        <v>76</v>
      </c>
      <c r="P742" s="114" t="s">
        <v>47</v>
      </c>
    </row>
    <row r="743" spans="1:16" s="112" customFormat="1" ht="25.5" customHeight="1">
      <c r="A743" s="114">
        <v>69</v>
      </c>
      <c r="B743" s="115" t="s">
        <v>686</v>
      </c>
      <c r="C743" s="123"/>
      <c r="D743" s="127" t="s">
        <v>804</v>
      </c>
      <c r="E743" s="126" t="s">
        <v>680</v>
      </c>
      <c r="F743" s="119" t="s">
        <v>805</v>
      </c>
      <c r="G743" s="114">
        <v>0.4</v>
      </c>
      <c r="H743" s="120">
        <f t="shared" si="7"/>
        <v>3</v>
      </c>
      <c r="I743" s="114"/>
      <c r="J743" s="114"/>
      <c r="K743" s="114">
        <v>3</v>
      </c>
      <c r="L743" s="114"/>
      <c r="M743" s="114"/>
      <c r="N743" s="114">
        <v>3</v>
      </c>
      <c r="O743" s="114"/>
      <c r="P743" s="114"/>
    </row>
    <row r="744" spans="1:16" s="112" customFormat="1" ht="25.5" customHeight="1">
      <c r="A744" s="114">
        <v>70</v>
      </c>
      <c r="B744" s="115" t="s">
        <v>686</v>
      </c>
      <c r="C744" s="115"/>
      <c r="D744" s="127" t="s">
        <v>777</v>
      </c>
      <c r="E744" s="126" t="s">
        <v>680</v>
      </c>
      <c r="F744" s="119" t="s">
        <v>778</v>
      </c>
      <c r="G744" s="114">
        <v>0.4</v>
      </c>
      <c r="H744" s="120">
        <f t="shared" si="7"/>
        <v>6</v>
      </c>
      <c r="I744" s="114"/>
      <c r="J744" s="114"/>
      <c r="K744" s="114">
        <v>6</v>
      </c>
      <c r="L744" s="114"/>
      <c r="M744" s="114"/>
      <c r="N744" s="114"/>
      <c r="O744" s="114">
        <v>6</v>
      </c>
      <c r="P744" s="114" t="s">
        <v>47</v>
      </c>
    </row>
    <row r="745" spans="1:16" s="112" customFormat="1" ht="25.5" customHeight="1">
      <c r="A745" s="114">
        <v>71</v>
      </c>
      <c r="B745" s="115" t="s">
        <v>686</v>
      </c>
      <c r="C745" s="115"/>
      <c r="D745" s="127" t="s">
        <v>779</v>
      </c>
      <c r="E745" s="126" t="s">
        <v>680</v>
      </c>
      <c r="F745" s="119" t="s">
        <v>780</v>
      </c>
      <c r="G745" s="114">
        <v>0.4</v>
      </c>
      <c r="H745" s="120">
        <f t="shared" si="7"/>
        <v>29</v>
      </c>
      <c r="I745" s="114"/>
      <c r="J745" s="114"/>
      <c r="K745" s="114">
        <v>29</v>
      </c>
      <c r="L745" s="114"/>
      <c r="M745" s="114"/>
      <c r="N745" s="114"/>
      <c r="O745" s="114">
        <f>1+28</f>
        <v>29</v>
      </c>
      <c r="P745" s="114" t="s">
        <v>47</v>
      </c>
    </row>
    <row r="746" spans="1:16" s="112" customFormat="1" ht="25.5" customHeight="1">
      <c r="A746" s="114">
        <v>72</v>
      </c>
      <c r="B746" s="115" t="s">
        <v>686</v>
      </c>
      <c r="C746" s="123"/>
      <c r="D746" s="127" t="s">
        <v>479</v>
      </c>
      <c r="E746" s="131"/>
      <c r="F746" s="119" t="s">
        <v>806</v>
      </c>
      <c r="G746" s="114">
        <v>0.4</v>
      </c>
      <c r="H746" s="120">
        <f t="shared" si="7"/>
        <v>30</v>
      </c>
      <c r="I746" s="122"/>
      <c r="J746" s="114"/>
      <c r="K746" s="114">
        <v>30</v>
      </c>
      <c r="L746" s="114"/>
      <c r="M746" s="114"/>
      <c r="N746" s="114"/>
      <c r="O746" s="114">
        <v>30</v>
      </c>
      <c r="P746" s="114"/>
    </row>
    <row r="747" spans="1:16" s="112" customFormat="1" ht="25.5" customHeight="1">
      <c r="A747" s="114">
        <v>73</v>
      </c>
      <c r="B747" s="115" t="s">
        <v>686</v>
      </c>
      <c r="C747" s="115"/>
      <c r="D747" s="127" t="s">
        <v>781</v>
      </c>
      <c r="E747" s="126" t="s">
        <v>680</v>
      </c>
      <c r="F747" s="119" t="s">
        <v>807</v>
      </c>
      <c r="G747" s="114">
        <v>0.4</v>
      </c>
      <c r="H747" s="120">
        <f t="shared" si="7"/>
        <v>1</v>
      </c>
      <c r="I747" s="114"/>
      <c r="J747" s="114"/>
      <c r="K747" s="114">
        <v>1</v>
      </c>
      <c r="L747" s="114"/>
      <c r="M747" s="114"/>
      <c r="N747" s="114">
        <v>1</v>
      </c>
      <c r="O747" s="114"/>
      <c r="P747" s="114" t="s">
        <v>47</v>
      </c>
    </row>
    <row r="748" spans="1:16" s="112" customFormat="1" ht="25.5" customHeight="1">
      <c r="A748" s="114">
        <v>74</v>
      </c>
      <c r="B748" s="115" t="s">
        <v>686</v>
      </c>
      <c r="C748" s="115"/>
      <c r="D748" s="127" t="s">
        <v>783</v>
      </c>
      <c r="E748" s="126" t="s">
        <v>680</v>
      </c>
      <c r="F748" s="119" t="s">
        <v>784</v>
      </c>
      <c r="G748" s="114">
        <v>0.4</v>
      </c>
      <c r="H748" s="120">
        <f t="shared" si="7"/>
        <v>6</v>
      </c>
      <c r="I748" s="114"/>
      <c r="J748" s="114"/>
      <c r="K748" s="114">
        <v>6</v>
      </c>
      <c r="L748" s="114"/>
      <c r="M748" s="114"/>
      <c r="N748" s="114"/>
      <c r="O748" s="114">
        <v>6</v>
      </c>
      <c r="P748" s="114" t="s">
        <v>47</v>
      </c>
    </row>
    <row r="749" spans="1:16" s="112" customFormat="1" ht="25.5" customHeight="1">
      <c r="A749" s="114">
        <v>75</v>
      </c>
      <c r="B749" s="115" t="s">
        <v>686</v>
      </c>
      <c r="C749" s="115"/>
      <c r="D749" s="127" t="s">
        <v>713</v>
      </c>
      <c r="E749" s="126" t="s">
        <v>680</v>
      </c>
      <c r="F749" s="119" t="s">
        <v>814</v>
      </c>
      <c r="G749" s="114">
        <v>0.4</v>
      </c>
      <c r="H749" s="120">
        <f t="shared" si="7"/>
        <v>136</v>
      </c>
      <c r="I749" s="114"/>
      <c r="J749" s="114"/>
      <c r="K749" s="114">
        <v>136</v>
      </c>
      <c r="L749" s="114"/>
      <c r="M749" s="114"/>
      <c r="N749" s="114">
        <v>1</v>
      </c>
      <c r="O749" s="114">
        <f>132+3</f>
        <v>135</v>
      </c>
      <c r="P749" s="114" t="s">
        <v>47</v>
      </c>
    </row>
    <row r="750" spans="1:16" s="112" customFormat="1" ht="25.5" customHeight="1">
      <c r="A750" s="114">
        <v>76</v>
      </c>
      <c r="B750" s="115" t="s">
        <v>686</v>
      </c>
      <c r="C750" s="115"/>
      <c r="D750" s="127" t="s">
        <v>786</v>
      </c>
      <c r="E750" s="126" t="s">
        <v>680</v>
      </c>
      <c r="F750" s="119" t="s">
        <v>815</v>
      </c>
      <c r="G750" s="114">
        <v>0.4</v>
      </c>
      <c r="H750" s="120">
        <f t="shared" si="7"/>
        <v>23</v>
      </c>
      <c r="I750" s="114"/>
      <c r="J750" s="114"/>
      <c r="K750" s="114">
        <v>23</v>
      </c>
      <c r="L750" s="114"/>
      <c r="M750" s="114"/>
      <c r="N750" s="114">
        <v>1</v>
      </c>
      <c r="O750" s="114">
        <v>22</v>
      </c>
      <c r="P750" s="114" t="s">
        <v>47</v>
      </c>
    </row>
    <row r="751" spans="1:16" s="112" customFormat="1" ht="25.5" customHeight="1">
      <c r="A751" s="114">
        <v>77</v>
      </c>
      <c r="B751" s="115" t="s">
        <v>686</v>
      </c>
      <c r="C751" s="115"/>
      <c r="D751" s="127" t="s">
        <v>788</v>
      </c>
      <c r="E751" s="126" t="s">
        <v>680</v>
      </c>
      <c r="F751" s="119" t="s">
        <v>816</v>
      </c>
      <c r="G751" s="114">
        <v>0.4</v>
      </c>
      <c r="H751" s="120">
        <f t="shared" si="7"/>
        <v>155</v>
      </c>
      <c r="I751" s="114"/>
      <c r="J751" s="114"/>
      <c r="K751" s="114">
        <v>155</v>
      </c>
      <c r="L751" s="114"/>
      <c r="M751" s="114"/>
      <c r="N751" s="114">
        <v>2</v>
      </c>
      <c r="O751" s="114">
        <f>152+1</f>
        <v>153</v>
      </c>
      <c r="P751" s="114" t="s">
        <v>47</v>
      </c>
    </row>
    <row r="752" spans="1:16" s="112" customFormat="1" ht="25.5" customHeight="1">
      <c r="A752" s="114">
        <v>78</v>
      </c>
      <c r="B752" s="115" t="s">
        <v>686</v>
      </c>
      <c r="C752" s="115"/>
      <c r="D752" s="127" t="s">
        <v>790</v>
      </c>
      <c r="E752" s="126" t="s">
        <v>680</v>
      </c>
      <c r="F752" s="119" t="s">
        <v>817</v>
      </c>
      <c r="G752" s="114">
        <v>0.4</v>
      </c>
      <c r="H752" s="120">
        <f t="shared" si="7"/>
        <v>17</v>
      </c>
      <c r="I752" s="114"/>
      <c r="J752" s="114"/>
      <c r="K752" s="114">
        <v>17</v>
      </c>
      <c r="L752" s="114"/>
      <c r="M752" s="114"/>
      <c r="N752" s="114"/>
      <c r="O752" s="114">
        <v>17</v>
      </c>
      <c r="P752" s="114" t="s">
        <v>47</v>
      </c>
    </row>
    <row r="753" spans="1:16" s="112" customFormat="1" ht="25.5" customHeight="1">
      <c r="A753" s="114">
        <v>79</v>
      </c>
      <c r="B753" s="115" t="s">
        <v>686</v>
      </c>
      <c r="C753" s="115"/>
      <c r="D753" s="127" t="s">
        <v>792</v>
      </c>
      <c r="E753" s="126" t="s">
        <v>680</v>
      </c>
      <c r="F753" s="119" t="s">
        <v>818</v>
      </c>
      <c r="G753" s="114">
        <v>0.4</v>
      </c>
      <c r="H753" s="120">
        <f t="shared" si="7"/>
        <v>1</v>
      </c>
      <c r="I753" s="114"/>
      <c r="J753" s="114"/>
      <c r="K753" s="114">
        <v>1</v>
      </c>
      <c r="L753" s="114"/>
      <c r="M753" s="114"/>
      <c r="N753" s="114">
        <v>1</v>
      </c>
      <c r="O753" s="114"/>
      <c r="P753" s="114" t="s">
        <v>47</v>
      </c>
    </row>
    <row r="754" spans="1:16" s="112" customFormat="1" ht="25.5" customHeight="1">
      <c r="A754" s="114">
        <v>80</v>
      </c>
      <c r="B754" s="115" t="s">
        <v>686</v>
      </c>
      <c r="C754" s="123"/>
      <c r="D754" s="127" t="s">
        <v>819</v>
      </c>
      <c r="E754" s="131" t="s">
        <v>680</v>
      </c>
      <c r="F754" s="119" t="s">
        <v>820</v>
      </c>
      <c r="G754" s="114">
        <v>0.4</v>
      </c>
      <c r="H754" s="120">
        <f t="shared" si="7"/>
        <v>18</v>
      </c>
      <c r="I754" s="122"/>
      <c r="J754" s="122"/>
      <c r="K754" s="114">
        <v>18</v>
      </c>
      <c r="L754" s="114"/>
      <c r="M754" s="114"/>
      <c r="N754" s="114"/>
      <c r="O754" s="114">
        <v>18</v>
      </c>
      <c r="P754" s="114"/>
    </row>
    <row r="755" spans="1:16" s="137" customFormat="1" ht="25.5" customHeight="1">
      <c r="A755" s="122"/>
      <c r="B755" s="133" t="s">
        <v>794</v>
      </c>
      <c r="C755" s="133"/>
      <c r="D755" s="134"/>
      <c r="E755" s="135"/>
      <c r="F755" s="136"/>
      <c r="G755" s="122"/>
      <c r="H755" s="122">
        <f>SUM(H675:H754)</f>
        <v>2006</v>
      </c>
      <c r="I755" s="122"/>
      <c r="J755" s="122">
        <f>SUM(J675:J754)</f>
        <v>21</v>
      </c>
      <c r="K755" s="122">
        <f>SUM(K675:K754)</f>
        <v>1985</v>
      </c>
      <c r="L755" s="122"/>
      <c r="M755" s="122"/>
      <c r="N755" s="122">
        <f>SUM(N675:N754)</f>
        <v>111</v>
      </c>
      <c r="O755" s="122">
        <f>SUM(O675:O754)</f>
        <v>1895</v>
      </c>
      <c r="P755" s="122">
        <f>SUM(P675:P754)</f>
        <v>12</v>
      </c>
    </row>
    <row r="756" spans="1:16" s="112" customFormat="1" ht="25.5" customHeight="1">
      <c r="A756" s="138"/>
      <c r="B756" s="139"/>
      <c r="C756" s="139"/>
      <c r="D756" s="140"/>
      <c r="E756" s="141"/>
      <c r="F756" s="142"/>
      <c r="G756" s="138"/>
      <c r="H756" s="143"/>
      <c r="I756" s="144"/>
      <c r="J756" s="144"/>
      <c r="K756" s="144"/>
      <c r="L756" s="144"/>
      <c r="M756" s="138"/>
      <c r="N756" s="142"/>
      <c r="O756" s="142"/>
      <c r="P756" s="138"/>
    </row>
    <row r="757" spans="1:16" s="112" customFormat="1" ht="25.5" customHeight="1">
      <c r="A757" s="145"/>
      <c r="B757" s="145" t="s">
        <v>149</v>
      </c>
      <c r="C757" s="145"/>
      <c r="D757" s="145"/>
      <c r="E757" s="145"/>
      <c r="F757" s="145"/>
      <c r="G757" s="145"/>
      <c r="H757" s="145" t="s">
        <v>150</v>
      </c>
      <c r="I757" s="145"/>
      <c r="J757" s="145"/>
      <c r="K757" s="145"/>
      <c r="L757" s="145"/>
      <c r="M757" s="145"/>
      <c r="N757" s="145"/>
      <c r="O757" s="145"/>
      <c r="P757" s="145"/>
    </row>
    <row r="760" spans="1:16" s="111" customFormat="1" ht="25.5" customHeight="1">
      <c r="A760" s="109"/>
      <c r="B760" s="110"/>
      <c r="C760" s="110"/>
      <c r="D760" s="110"/>
      <c r="E760" s="110"/>
      <c r="F760" s="110"/>
      <c r="G760" s="575" t="s">
        <v>654</v>
      </c>
      <c r="H760" s="576"/>
      <c r="I760" s="576"/>
      <c r="J760" s="576"/>
      <c r="K760" s="576"/>
      <c r="L760" s="576"/>
      <c r="M760" s="576"/>
      <c r="N760" s="576"/>
      <c r="O760" s="576"/>
      <c r="P760" s="576"/>
    </row>
    <row r="761" spans="1:16" s="111" customFormat="1" ht="53.25" customHeight="1">
      <c r="A761" s="109"/>
      <c r="B761" s="110"/>
      <c r="C761" s="110"/>
      <c r="D761" s="575" t="s">
        <v>822</v>
      </c>
      <c r="E761" s="577"/>
      <c r="F761" s="577"/>
      <c r="G761" s="577"/>
      <c r="H761" s="577"/>
      <c r="I761" s="577"/>
      <c r="J761" s="577"/>
      <c r="K761" s="577"/>
      <c r="L761" s="577"/>
      <c r="M761" s="577"/>
      <c r="N761" s="577"/>
      <c r="O761" s="577"/>
      <c r="P761" s="577"/>
    </row>
    <row r="762" spans="1:16" s="111" customFormat="1" ht="15" customHeight="1">
      <c r="A762" s="109"/>
      <c r="B762" s="110"/>
      <c r="C762" s="110"/>
      <c r="D762" s="110"/>
      <c r="E762" s="110"/>
      <c r="F762" s="149"/>
      <c r="G762" s="150"/>
      <c r="H762" s="150"/>
      <c r="I762" s="150"/>
      <c r="J762" s="150"/>
      <c r="K762" s="150"/>
      <c r="L762" s="150"/>
      <c r="M762" s="150"/>
      <c r="N762" s="150"/>
      <c r="O762" s="150"/>
      <c r="P762" s="150"/>
    </row>
    <row r="763" spans="1:16" s="112" customFormat="1" ht="31.5" customHeight="1">
      <c r="A763" s="578" t="s">
        <v>823</v>
      </c>
      <c r="B763" s="578"/>
      <c r="C763" s="578"/>
      <c r="D763" s="578"/>
      <c r="E763" s="578"/>
      <c r="F763" s="578"/>
      <c r="G763" s="578"/>
      <c r="H763" s="578"/>
      <c r="I763" s="578"/>
      <c r="J763" s="578"/>
      <c r="K763" s="578"/>
      <c r="L763" s="578"/>
      <c r="M763" s="578"/>
      <c r="N763" s="578"/>
      <c r="O763" s="578"/>
      <c r="P763" s="578"/>
    </row>
    <row r="764" spans="1:16" s="112" customFormat="1" ht="16.5" customHeight="1"/>
    <row r="765" spans="1:16" s="112" customFormat="1" ht="25.5" customHeight="1">
      <c r="A765" s="579" t="s">
        <v>32</v>
      </c>
      <c r="B765" s="578"/>
      <c r="C765" s="578"/>
      <c r="D765" s="578"/>
      <c r="E765" s="578"/>
      <c r="F765" s="578"/>
      <c r="G765" s="578"/>
      <c r="H765" s="578"/>
      <c r="I765" s="578"/>
      <c r="J765" s="578"/>
      <c r="K765" s="578"/>
      <c r="L765" s="578"/>
      <c r="M765" s="578"/>
      <c r="N765" s="578"/>
      <c r="O765" s="578"/>
      <c r="P765" s="578"/>
    </row>
    <row r="766" spans="1:16" s="112" customFormat="1" ht="14.25" customHeight="1">
      <c r="A766" s="580" t="s">
        <v>431</v>
      </c>
      <c r="B766" s="580"/>
      <c r="C766" s="580"/>
      <c r="D766" s="580"/>
      <c r="E766" s="580"/>
      <c r="F766" s="580"/>
      <c r="G766" s="580"/>
      <c r="H766" s="580"/>
      <c r="I766" s="580"/>
      <c r="J766" s="580"/>
      <c r="K766" s="580"/>
      <c r="L766" s="580"/>
      <c r="M766" s="580"/>
      <c r="N766" s="580"/>
      <c r="O766" s="580"/>
      <c r="P766" s="580"/>
    </row>
    <row r="767" spans="1:16" s="112" customFormat="1" ht="30" customHeight="1">
      <c r="A767" s="581" t="s">
        <v>657</v>
      </c>
      <c r="B767" s="568" t="s">
        <v>658</v>
      </c>
      <c r="C767" s="568" t="s">
        <v>659</v>
      </c>
      <c r="D767" s="564" t="s">
        <v>660</v>
      </c>
      <c r="E767" s="564"/>
      <c r="F767" s="564" t="s">
        <v>661</v>
      </c>
      <c r="G767" s="564"/>
      <c r="H767" s="565" t="s">
        <v>662</v>
      </c>
      <c r="I767" s="566"/>
      <c r="J767" s="566"/>
      <c r="K767" s="566"/>
      <c r="L767" s="566"/>
      <c r="M767" s="566"/>
      <c r="N767" s="566"/>
      <c r="O767" s="566"/>
      <c r="P767" s="567"/>
    </row>
    <row r="768" spans="1:16" s="112" customFormat="1" ht="25.5" customHeight="1">
      <c r="A768" s="582"/>
      <c r="B768" s="569"/>
      <c r="C768" s="569"/>
      <c r="D768" s="568" t="s">
        <v>663</v>
      </c>
      <c r="E768" s="568" t="s">
        <v>664</v>
      </c>
      <c r="F768" s="568" t="s">
        <v>665</v>
      </c>
      <c r="G768" s="568" t="s">
        <v>666</v>
      </c>
      <c r="H768" s="563" t="s">
        <v>451</v>
      </c>
      <c r="I768" s="571" t="s">
        <v>452</v>
      </c>
      <c r="J768" s="571"/>
      <c r="K768" s="571"/>
      <c r="L768" s="572" t="s">
        <v>453</v>
      </c>
      <c r="M768" s="573"/>
      <c r="N768" s="573"/>
      <c r="O768" s="574"/>
      <c r="P768" s="568" t="s">
        <v>454</v>
      </c>
    </row>
    <row r="769" spans="1:16" s="112" customFormat="1" ht="25.5" customHeight="1">
      <c r="A769" s="582"/>
      <c r="B769" s="569"/>
      <c r="C769" s="569"/>
      <c r="D769" s="569"/>
      <c r="E769" s="569"/>
      <c r="F769" s="569"/>
      <c r="G769" s="569"/>
      <c r="H769" s="563"/>
      <c r="I769" s="563" t="s">
        <v>667</v>
      </c>
      <c r="J769" s="563" t="s">
        <v>668</v>
      </c>
      <c r="K769" s="563" t="s">
        <v>669</v>
      </c>
      <c r="L769" s="561" t="s">
        <v>670</v>
      </c>
      <c r="M769" s="561" t="s">
        <v>671</v>
      </c>
      <c r="N769" s="561" t="s">
        <v>672</v>
      </c>
      <c r="O769" s="561" t="s">
        <v>673</v>
      </c>
      <c r="P769" s="569"/>
    </row>
    <row r="770" spans="1:16" s="112" customFormat="1" ht="64.5" customHeight="1">
      <c r="A770" s="583"/>
      <c r="B770" s="570"/>
      <c r="C770" s="570"/>
      <c r="D770" s="570"/>
      <c r="E770" s="570"/>
      <c r="F770" s="570"/>
      <c r="G770" s="570"/>
      <c r="H770" s="563"/>
      <c r="I770" s="563"/>
      <c r="J770" s="563"/>
      <c r="K770" s="563"/>
      <c r="L770" s="562"/>
      <c r="M770" s="562"/>
      <c r="N770" s="562"/>
      <c r="O770" s="562"/>
      <c r="P770" s="570"/>
    </row>
    <row r="771" spans="1:16" s="112" customFormat="1" ht="18" customHeight="1">
      <c r="A771" s="113" t="s">
        <v>674</v>
      </c>
      <c r="B771" s="113" t="s">
        <v>350</v>
      </c>
      <c r="C771" s="113" t="s">
        <v>352</v>
      </c>
      <c r="D771" s="113" t="s">
        <v>346</v>
      </c>
      <c r="E771" s="113" t="s">
        <v>675</v>
      </c>
      <c r="F771" s="113" t="s">
        <v>676</v>
      </c>
      <c r="G771" s="113" t="s">
        <v>677</v>
      </c>
      <c r="H771" s="113" t="s">
        <v>678</v>
      </c>
      <c r="I771" s="113" t="s">
        <v>679</v>
      </c>
      <c r="J771" s="113" t="s">
        <v>680</v>
      </c>
      <c r="K771" s="113" t="s">
        <v>357</v>
      </c>
      <c r="L771" s="113" t="s">
        <v>681</v>
      </c>
      <c r="M771" s="113" t="s">
        <v>682</v>
      </c>
      <c r="N771" s="113" t="s">
        <v>683</v>
      </c>
      <c r="O771" s="113" t="s">
        <v>684</v>
      </c>
      <c r="P771" s="113" t="s">
        <v>685</v>
      </c>
    </row>
    <row r="772" spans="1:16" s="112" customFormat="1" ht="25.5" customHeight="1">
      <c r="A772" s="114">
        <v>1</v>
      </c>
      <c r="B772" s="115" t="s">
        <v>686</v>
      </c>
      <c r="C772" s="116" t="s">
        <v>47</v>
      </c>
      <c r="D772" s="117" t="s">
        <v>687</v>
      </c>
      <c r="E772" s="118" t="s">
        <v>680</v>
      </c>
      <c r="F772" s="119" t="s">
        <v>688</v>
      </c>
      <c r="G772" s="114">
        <v>0.4</v>
      </c>
      <c r="H772" s="120">
        <f>I772+J772+K772</f>
        <v>15</v>
      </c>
      <c r="I772" s="121"/>
      <c r="J772" s="121"/>
      <c r="K772" s="121">
        <f>N772+O772</f>
        <v>15</v>
      </c>
      <c r="L772" s="121"/>
      <c r="M772" s="114"/>
      <c r="N772" s="114">
        <v>1</v>
      </c>
      <c r="O772" s="114">
        <v>14</v>
      </c>
      <c r="P772" s="114" t="s">
        <v>47</v>
      </c>
    </row>
    <row r="773" spans="1:16" s="112" customFormat="1" ht="25.5" customHeight="1">
      <c r="A773" s="114">
        <v>2</v>
      </c>
      <c r="B773" s="115" t="s">
        <v>686</v>
      </c>
      <c r="C773" s="116" t="s">
        <v>47</v>
      </c>
      <c r="D773" s="116" t="s">
        <v>47</v>
      </c>
      <c r="E773" s="116" t="s">
        <v>47</v>
      </c>
      <c r="F773" s="119" t="s">
        <v>689</v>
      </c>
      <c r="G773" s="114">
        <v>0.4</v>
      </c>
      <c r="H773" s="120">
        <f t="shared" ref="H773:H841" si="8">I773+J773+K773</f>
        <v>10</v>
      </c>
      <c r="I773" s="121"/>
      <c r="J773" s="121"/>
      <c r="K773" s="121">
        <f>N773+O773</f>
        <v>10</v>
      </c>
      <c r="L773" s="121"/>
      <c r="M773" s="114"/>
      <c r="N773" s="114"/>
      <c r="O773" s="114">
        <v>10</v>
      </c>
      <c r="P773" s="114" t="s">
        <v>47</v>
      </c>
    </row>
    <row r="774" spans="1:16" s="112" customFormat="1" ht="25.5" customHeight="1">
      <c r="A774" s="114">
        <v>3</v>
      </c>
      <c r="B774" s="115" t="s">
        <v>686</v>
      </c>
      <c r="C774" s="116" t="s">
        <v>47</v>
      </c>
      <c r="D774" s="116" t="s">
        <v>47</v>
      </c>
      <c r="E774" s="116" t="s">
        <v>47</v>
      </c>
      <c r="F774" s="119" t="s">
        <v>690</v>
      </c>
      <c r="G774" s="114">
        <v>0.4</v>
      </c>
      <c r="H774" s="120">
        <f t="shared" si="8"/>
        <v>18</v>
      </c>
      <c r="I774" s="121"/>
      <c r="J774" s="121"/>
      <c r="K774" s="121">
        <f>N774+O774</f>
        <v>18</v>
      </c>
      <c r="L774" s="121"/>
      <c r="M774" s="114"/>
      <c r="N774" s="114">
        <v>1</v>
      </c>
      <c r="O774" s="114">
        <v>17</v>
      </c>
      <c r="P774" s="114" t="s">
        <v>47</v>
      </c>
    </row>
    <row r="775" spans="1:16" s="112" customFormat="1" ht="25.5" customHeight="1">
      <c r="A775" s="114">
        <v>4</v>
      </c>
      <c r="B775" s="115" t="s">
        <v>686</v>
      </c>
      <c r="C775" s="116" t="s">
        <v>47</v>
      </c>
      <c r="D775" s="116" t="s">
        <v>47</v>
      </c>
      <c r="E775" s="116" t="s">
        <v>47</v>
      </c>
      <c r="F775" s="119" t="s">
        <v>691</v>
      </c>
      <c r="G775" s="114">
        <v>0.4</v>
      </c>
      <c r="H775" s="120">
        <f t="shared" si="8"/>
        <v>2</v>
      </c>
      <c r="I775" s="122"/>
      <c r="J775" s="122"/>
      <c r="K775" s="121">
        <f>N775+O775</f>
        <v>2</v>
      </c>
      <c r="L775" s="122"/>
      <c r="M775" s="122"/>
      <c r="N775" s="122"/>
      <c r="O775" s="114">
        <v>2</v>
      </c>
      <c r="P775" s="114" t="s">
        <v>47</v>
      </c>
    </row>
    <row r="776" spans="1:16" s="112" customFormat="1" ht="25.5" customHeight="1">
      <c r="A776" s="114">
        <v>5</v>
      </c>
      <c r="B776" s="115" t="s">
        <v>686</v>
      </c>
      <c r="C776" s="116" t="s">
        <v>47</v>
      </c>
      <c r="D776" s="116" t="s">
        <v>47</v>
      </c>
      <c r="E776" s="116" t="s">
        <v>47</v>
      </c>
      <c r="F776" s="119" t="s">
        <v>692</v>
      </c>
      <c r="G776" s="114">
        <v>0.4</v>
      </c>
      <c r="H776" s="120">
        <f t="shared" si="8"/>
        <v>2</v>
      </c>
      <c r="I776" s="122"/>
      <c r="J776" s="114">
        <v>2</v>
      </c>
      <c r="K776" s="114"/>
      <c r="L776" s="114"/>
      <c r="M776" s="114"/>
      <c r="N776" s="114">
        <v>2</v>
      </c>
      <c r="O776" s="122"/>
      <c r="P776" s="114" t="s">
        <v>47</v>
      </c>
    </row>
    <row r="777" spans="1:16" s="112" customFormat="1" ht="25.5" customHeight="1">
      <c r="A777" s="114">
        <v>6</v>
      </c>
      <c r="B777" s="115" t="s">
        <v>686</v>
      </c>
      <c r="C777" s="116" t="s">
        <v>47</v>
      </c>
      <c r="D777" s="117" t="s">
        <v>693</v>
      </c>
      <c r="E777" s="118" t="s">
        <v>680</v>
      </c>
      <c r="F777" s="119" t="s">
        <v>694</v>
      </c>
      <c r="G777" s="114">
        <v>0.4</v>
      </c>
      <c r="H777" s="120">
        <f t="shared" si="8"/>
        <v>2</v>
      </c>
      <c r="I777" s="121"/>
      <c r="J777" s="121">
        <v>2</v>
      </c>
      <c r="K777" s="121"/>
      <c r="L777" s="121"/>
      <c r="M777" s="114"/>
      <c r="N777" s="114">
        <v>2</v>
      </c>
      <c r="O777" s="114"/>
      <c r="P777" s="114" t="s">
        <v>47</v>
      </c>
    </row>
    <row r="778" spans="1:16" s="112" customFormat="1" ht="25.5" customHeight="1">
      <c r="A778" s="114">
        <v>7</v>
      </c>
      <c r="B778" s="115" t="s">
        <v>686</v>
      </c>
      <c r="C778" s="116" t="s">
        <v>47</v>
      </c>
      <c r="D778" s="117" t="s">
        <v>687</v>
      </c>
      <c r="E778" s="118" t="s">
        <v>680</v>
      </c>
      <c r="F778" s="119" t="s">
        <v>695</v>
      </c>
      <c r="G778" s="114">
        <v>0.4</v>
      </c>
      <c r="H778" s="120">
        <f t="shared" si="8"/>
        <v>29</v>
      </c>
      <c r="I778" s="121"/>
      <c r="J778" s="121"/>
      <c r="K778" s="121">
        <f>N778+O778</f>
        <v>29</v>
      </c>
      <c r="L778" s="121"/>
      <c r="M778" s="114"/>
      <c r="N778" s="114">
        <f>7+1</f>
        <v>8</v>
      </c>
      <c r="O778" s="114">
        <f>21</f>
        <v>21</v>
      </c>
      <c r="P778" s="114" t="s">
        <v>47</v>
      </c>
    </row>
    <row r="779" spans="1:16" s="112" customFormat="1" ht="25.5" customHeight="1">
      <c r="A779" s="114">
        <v>8</v>
      </c>
      <c r="B779" s="115" t="s">
        <v>686</v>
      </c>
      <c r="C779" s="116" t="s">
        <v>47</v>
      </c>
      <c r="D779" s="117" t="s">
        <v>687</v>
      </c>
      <c r="E779" s="118" t="s">
        <v>680</v>
      </c>
      <c r="F779" s="119" t="s">
        <v>696</v>
      </c>
      <c r="G779" s="114">
        <v>0.4</v>
      </c>
      <c r="H779" s="120">
        <f t="shared" si="8"/>
        <v>4</v>
      </c>
      <c r="I779" s="121"/>
      <c r="J779" s="121">
        <v>4</v>
      </c>
      <c r="K779" s="121"/>
      <c r="L779" s="121"/>
      <c r="M779" s="114"/>
      <c r="N779" s="114">
        <v>4</v>
      </c>
      <c r="O779" s="114"/>
      <c r="P779" s="114" t="s">
        <v>47</v>
      </c>
    </row>
    <row r="780" spans="1:16" s="112" customFormat="1" ht="25.5" customHeight="1">
      <c r="A780" s="114">
        <v>9</v>
      </c>
      <c r="B780" s="115" t="s">
        <v>686</v>
      </c>
      <c r="C780" s="123"/>
      <c r="D780" s="117" t="s">
        <v>697</v>
      </c>
      <c r="E780" s="118" t="s">
        <v>680</v>
      </c>
      <c r="F780" s="119" t="s">
        <v>698</v>
      </c>
      <c r="G780" s="114">
        <v>0.4</v>
      </c>
      <c r="H780" s="120">
        <f t="shared" si="8"/>
        <v>3</v>
      </c>
      <c r="I780" s="122"/>
      <c r="J780" s="122"/>
      <c r="K780" s="121">
        <f>N780+O780</f>
        <v>3</v>
      </c>
      <c r="L780" s="114"/>
      <c r="M780" s="114"/>
      <c r="N780" s="114">
        <v>3</v>
      </c>
      <c r="O780" s="114"/>
      <c r="P780" s="114"/>
    </row>
    <row r="781" spans="1:16" s="112" customFormat="1" ht="25.5" customHeight="1">
      <c r="A781" s="114">
        <v>10</v>
      </c>
      <c r="B781" s="115" t="s">
        <v>686</v>
      </c>
      <c r="C781" s="116" t="s">
        <v>47</v>
      </c>
      <c r="D781" s="117" t="s">
        <v>687</v>
      </c>
      <c r="E781" s="118" t="s">
        <v>680</v>
      </c>
      <c r="F781" s="119" t="s">
        <v>699</v>
      </c>
      <c r="G781" s="114">
        <v>0.4</v>
      </c>
      <c r="H781" s="120">
        <f t="shared" si="8"/>
        <v>2</v>
      </c>
      <c r="I781" s="121"/>
      <c r="J781" s="121">
        <v>2</v>
      </c>
      <c r="K781" s="121"/>
      <c r="L781" s="121"/>
      <c r="M781" s="114"/>
      <c r="N781" s="114">
        <v>2</v>
      </c>
      <c r="O781" s="114"/>
      <c r="P781" s="114" t="s">
        <v>47</v>
      </c>
    </row>
    <row r="782" spans="1:16" s="112" customFormat="1" ht="25.5" customHeight="1">
      <c r="A782" s="114">
        <v>11</v>
      </c>
      <c r="B782" s="115" t="s">
        <v>686</v>
      </c>
      <c r="C782" s="115"/>
      <c r="D782" s="117" t="s">
        <v>687</v>
      </c>
      <c r="E782" s="118" t="s">
        <v>680</v>
      </c>
      <c r="F782" s="119" t="s">
        <v>700</v>
      </c>
      <c r="G782" s="114">
        <v>0.4</v>
      </c>
      <c r="H782" s="120">
        <f t="shared" si="8"/>
        <v>18</v>
      </c>
      <c r="I782" s="121"/>
      <c r="J782" s="121"/>
      <c r="K782" s="121">
        <f t="shared" ref="K782:K845" si="9">N782+O782</f>
        <v>18</v>
      </c>
      <c r="L782" s="121"/>
      <c r="M782" s="114"/>
      <c r="N782" s="114">
        <f>3+1</f>
        <v>4</v>
      </c>
      <c r="O782" s="114">
        <f>13+1</f>
        <v>14</v>
      </c>
      <c r="P782" s="114" t="s">
        <v>47</v>
      </c>
    </row>
    <row r="783" spans="1:16" s="112" customFormat="1" ht="25.5" customHeight="1">
      <c r="A783" s="114">
        <v>12</v>
      </c>
      <c r="B783" s="115" t="s">
        <v>686</v>
      </c>
      <c r="C783" s="123"/>
      <c r="D783" s="151"/>
      <c r="E783" s="131"/>
      <c r="F783" s="119" t="s">
        <v>824</v>
      </c>
      <c r="G783" s="114">
        <v>0.4</v>
      </c>
      <c r="H783" s="120">
        <f t="shared" si="8"/>
        <v>1</v>
      </c>
      <c r="I783" s="114"/>
      <c r="J783" s="114"/>
      <c r="K783" s="121">
        <f t="shared" si="9"/>
        <v>1</v>
      </c>
      <c r="L783" s="114"/>
      <c r="M783" s="114"/>
      <c r="N783" s="114"/>
      <c r="O783" s="114">
        <f>1</f>
        <v>1</v>
      </c>
      <c r="P783" s="114" t="s">
        <v>47</v>
      </c>
    </row>
    <row r="784" spans="1:16" s="112" customFormat="1" ht="25.5" customHeight="1">
      <c r="A784" s="114">
        <v>13</v>
      </c>
      <c r="B784" s="115" t="s">
        <v>686</v>
      </c>
      <c r="C784" s="115"/>
      <c r="D784" s="117" t="s">
        <v>687</v>
      </c>
      <c r="E784" s="118" t="s">
        <v>680</v>
      </c>
      <c r="F784" s="119" t="s">
        <v>701</v>
      </c>
      <c r="G784" s="114">
        <v>0.4</v>
      </c>
      <c r="H784" s="120">
        <f t="shared" si="8"/>
        <v>4</v>
      </c>
      <c r="I784" s="121"/>
      <c r="J784" s="121"/>
      <c r="K784" s="121">
        <f t="shared" si="9"/>
        <v>4</v>
      </c>
      <c r="L784" s="121"/>
      <c r="M784" s="121"/>
      <c r="N784" s="121">
        <v>4</v>
      </c>
      <c r="O784" s="121"/>
      <c r="P784" s="114" t="s">
        <v>47</v>
      </c>
    </row>
    <row r="785" spans="1:16" s="112" customFormat="1" ht="25.5" customHeight="1">
      <c r="A785" s="114">
        <v>14</v>
      </c>
      <c r="B785" s="115" t="s">
        <v>686</v>
      </c>
      <c r="C785" s="124"/>
      <c r="D785" s="125"/>
      <c r="E785" s="126"/>
      <c r="F785" s="119" t="s">
        <v>702</v>
      </c>
      <c r="G785" s="114">
        <v>0.4</v>
      </c>
      <c r="H785" s="120">
        <f t="shared" si="8"/>
        <v>6</v>
      </c>
      <c r="I785" s="122"/>
      <c r="J785" s="122"/>
      <c r="K785" s="121">
        <f t="shared" si="9"/>
        <v>6</v>
      </c>
      <c r="L785" s="114"/>
      <c r="M785" s="114"/>
      <c r="N785" s="114"/>
      <c r="O785" s="114">
        <v>6</v>
      </c>
      <c r="P785" s="114" t="s">
        <v>47</v>
      </c>
    </row>
    <row r="786" spans="1:16" s="112" customFormat="1" ht="25.5" customHeight="1">
      <c r="A786" s="114">
        <v>15</v>
      </c>
      <c r="B786" s="115" t="s">
        <v>686</v>
      </c>
      <c r="C786" s="124"/>
      <c r="D786" s="127" t="s">
        <v>703</v>
      </c>
      <c r="E786" s="126" t="s">
        <v>680</v>
      </c>
      <c r="F786" s="119" t="s">
        <v>704</v>
      </c>
      <c r="G786" s="114">
        <v>0.4</v>
      </c>
      <c r="H786" s="120">
        <f t="shared" si="8"/>
        <v>8</v>
      </c>
      <c r="I786" s="122"/>
      <c r="J786" s="122"/>
      <c r="K786" s="121">
        <f t="shared" si="9"/>
        <v>8</v>
      </c>
      <c r="L786" s="114"/>
      <c r="M786" s="114"/>
      <c r="N786" s="114">
        <v>8</v>
      </c>
      <c r="O786" s="122"/>
      <c r="P786" s="114">
        <v>3</v>
      </c>
    </row>
    <row r="787" spans="1:16" s="112" customFormat="1" ht="25.5" customHeight="1">
      <c r="A787" s="114">
        <v>16</v>
      </c>
      <c r="B787" s="115" t="s">
        <v>686</v>
      </c>
      <c r="C787" s="128"/>
      <c r="D787" s="117" t="s">
        <v>687</v>
      </c>
      <c r="E787" s="118" t="s">
        <v>680</v>
      </c>
      <c r="F787" s="119" t="s">
        <v>705</v>
      </c>
      <c r="G787" s="114">
        <v>0.4</v>
      </c>
      <c r="H787" s="120">
        <f t="shared" si="8"/>
        <v>14</v>
      </c>
      <c r="I787" s="121"/>
      <c r="J787" s="121"/>
      <c r="K787" s="121">
        <f t="shared" si="9"/>
        <v>14</v>
      </c>
      <c r="L787" s="121"/>
      <c r="M787" s="114"/>
      <c r="N787" s="119">
        <v>12</v>
      </c>
      <c r="O787" s="119">
        <v>2</v>
      </c>
      <c r="P787" s="114" t="s">
        <v>47</v>
      </c>
    </row>
    <row r="788" spans="1:16" s="112" customFormat="1" ht="25.5" customHeight="1">
      <c r="A788" s="114">
        <v>17</v>
      </c>
      <c r="B788" s="115" t="s">
        <v>686</v>
      </c>
      <c r="C788" s="115"/>
      <c r="D788" s="129" t="s">
        <v>687</v>
      </c>
      <c r="E788" s="130" t="s">
        <v>680</v>
      </c>
      <c r="F788" s="119" t="s">
        <v>706</v>
      </c>
      <c r="G788" s="114">
        <v>0.4</v>
      </c>
      <c r="H788" s="120">
        <f t="shared" si="8"/>
        <v>75</v>
      </c>
      <c r="I788" s="121"/>
      <c r="J788" s="121"/>
      <c r="K788" s="121">
        <f t="shared" si="9"/>
        <v>75</v>
      </c>
      <c r="L788" s="121"/>
      <c r="M788" s="114"/>
      <c r="N788" s="119"/>
      <c r="O788" s="119">
        <v>75</v>
      </c>
      <c r="P788" s="114" t="s">
        <v>47</v>
      </c>
    </row>
    <row r="789" spans="1:16" s="112" customFormat="1" ht="25.5" customHeight="1">
      <c r="A789" s="114">
        <v>18</v>
      </c>
      <c r="B789" s="115" t="s">
        <v>686</v>
      </c>
      <c r="C789" s="124"/>
      <c r="D789" s="129" t="s">
        <v>687</v>
      </c>
      <c r="E789" s="130" t="s">
        <v>680</v>
      </c>
      <c r="F789" s="119" t="s">
        <v>707</v>
      </c>
      <c r="G789" s="114">
        <v>0.4</v>
      </c>
      <c r="H789" s="120">
        <f t="shared" si="8"/>
        <v>16</v>
      </c>
      <c r="I789" s="122"/>
      <c r="J789" s="122"/>
      <c r="K789" s="121">
        <f t="shared" si="9"/>
        <v>16</v>
      </c>
      <c r="L789" s="114"/>
      <c r="M789" s="114"/>
      <c r="N789" s="114">
        <v>2</v>
      </c>
      <c r="O789" s="114">
        <f>13+1</f>
        <v>14</v>
      </c>
      <c r="P789" s="114" t="s">
        <v>47</v>
      </c>
    </row>
    <row r="790" spans="1:16" s="112" customFormat="1" ht="25.5" customHeight="1">
      <c r="A790" s="114">
        <v>19</v>
      </c>
      <c r="B790" s="115" t="s">
        <v>686</v>
      </c>
      <c r="C790" s="124"/>
      <c r="D790" s="117" t="s">
        <v>687</v>
      </c>
      <c r="E790" s="118" t="s">
        <v>680</v>
      </c>
      <c r="F790" s="119" t="s">
        <v>708</v>
      </c>
      <c r="G790" s="114">
        <v>0.4</v>
      </c>
      <c r="H790" s="120">
        <f t="shared" si="8"/>
        <v>1</v>
      </c>
      <c r="I790" s="122"/>
      <c r="J790" s="114"/>
      <c r="K790" s="121">
        <f t="shared" si="9"/>
        <v>1</v>
      </c>
      <c r="L790" s="114"/>
      <c r="M790" s="114"/>
      <c r="N790" s="114"/>
      <c r="O790" s="114">
        <v>1</v>
      </c>
      <c r="P790" s="114" t="s">
        <v>47</v>
      </c>
    </row>
    <row r="791" spans="1:16" s="112" customFormat="1" ht="25.5" customHeight="1">
      <c r="A791" s="114">
        <v>20</v>
      </c>
      <c r="B791" s="115" t="s">
        <v>686</v>
      </c>
      <c r="C791" s="124"/>
      <c r="D791" s="125"/>
      <c r="E791" s="126"/>
      <c r="F791" s="119" t="s">
        <v>709</v>
      </c>
      <c r="G791" s="114">
        <v>0.4</v>
      </c>
      <c r="H791" s="120">
        <f t="shared" si="8"/>
        <v>2</v>
      </c>
      <c r="I791" s="122"/>
      <c r="J791" s="114"/>
      <c r="K791" s="121">
        <f t="shared" si="9"/>
        <v>2</v>
      </c>
      <c r="L791" s="114"/>
      <c r="M791" s="114"/>
      <c r="N791" s="114">
        <v>2</v>
      </c>
      <c r="O791" s="114"/>
      <c r="P791" s="114" t="s">
        <v>47</v>
      </c>
    </row>
    <row r="792" spans="1:16" s="112" customFormat="1" ht="25.5" customHeight="1">
      <c r="A792" s="114">
        <v>21</v>
      </c>
      <c r="B792" s="115" t="s">
        <v>686</v>
      </c>
      <c r="C792" s="124"/>
      <c r="D792" s="117" t="s">
        <v>687</v>
      </c>
      <c r="E792" s="118" t="s">
        <v>680</v>
      </c>
      <c r="F792" s="119" t="s">
        <v>710</v>
      </c>
      <c r="G792" s="114">
        <v>0.4</v>
      </c>
      <c r="H792" s="120">
        <f t="shared" si="8"/>
        <v>1</v>
      </c>
      <c r="I792" s="122"/>
      <c r="J792" s="114"/>
      <c r="K792" s="121">
        <f t="shared" si="9"/>
        <v>1</v>
      </c>
      <c r="L792" s="114"/>
      <c r="M792" s="114"/>
      <c r="N792" s="114">
        <v>1</v>
      </c>
      <c r="O792" s="114"/>
      <c r="P792" s="114" t="s">
        <v>47</v>
      </c>
    </row>
    <row r="793" spans="1:16" s="112" customFormat="1" ht="25.5" customHeight="1">
      <c r="A793" s="114">
        <v>22</v>
      </c>
      <c r="B793" s="115" t="s">
        <v>686</v>
      </c>
      <c r="C793" s="124"/>
      <c r="D793" s="117" t="s">
        <v>711</v>
      </c>
      <c r="E793" s="118" t="s">
        <v>680</v>
      </c>
      <c r="F793" s="119" t="s">
        <v>712</v>
      </c>
      <c r="G793" s="114">
        <v>0.4</v>
      </c>
      <c r="H793" s="120">
        <f t="shared" si="8"/>
        <v>25</v>
      </c>
      <c r="I793" s="122"/>
      <c r="J793" s="114"/>
      <c r="K793" s="121">
        <f t="shared" si="9"/>
        <v>25</v>
      </c>
      <c r="L793" s="114"/>
      <c r="M793" s="114"/>
      <c r="N793" s="114">
        <v>1</v>
      </c>
      <c r="O793" s="114">
        <v>24</v>
      </c>
      <c r="P793" s="114" t="s">
        <v>47</v>
      </c>
    </row>
    <row r="794" spans="1:16" s="112" customFormat="1" ht="25.5" customHeight="1">
      <c r="A794" s="114">
        <v>23</v>
      </c>
      <c r="B794" s="115" t="s">
        <v>686</v>
      </c>
      <c r="C794" s="124"/>
      <c r="D794" s="127" t="s">
        <v>825</v>
      </c>
      <c r="E794" s="118" t="s">
        <v>357</v>
      </c>
      <c r="F794" s="119" t="s">
        <v>826</v>
      </c>
      <c r="G794" s="114">
        <v>0.4</v>
      </c>
      <c r="H794" s="120">
        <f t="shared" si="8"/>
        <v>117</v>
      </c>
      <c r="I794" s="122"/>
      <c r="J794" s="122"/>
      <c r="K794" s="121">
        <f t="shared" si="9"/>
        <v>117</v>
      </c>
      <c r="L794" s="114"/>
      <c r="M794" s="114"/>
      <c r="N794" s="114">
        <v>1</v>
      </c>
      <c r="O794" s="114">
        <f>114+2</f>
        <v>116</v>
      </c>
      <c r="P794" s="114"/>
    </row>
    <row r="795" spans="1:16" s="112" customFormat="1" ht="25.5" customHeight="1">
      <c r="A795" s="114">
        <v>24</v>
      </c>
      <c r="B795" s="115" t="s">
        <v>686</v>
      </c>
      <c r="C795" s="124"/>
      <c r="D795" s="117" t="s">
        <v>687</v>
      </c>
      <c r="E795" s="118" t="s">
        <v>680</v>
      </c>
      <c r="F795" s="119" t="s">
        <v>715</v>
      </c>
      <c r="G795" s="114">
        <v>0.4</v>
      </c>
      <c r="H795" s="120">
        <f t="shared" si="8"/>
        <v>34</v>
      </c>
      <c r="I795" s="122"/>
      <c r="J795" s="114"/>
      <c r="K795" s="121">
        <f t="shared" si="9"/>
        <v>34</v>
      </c>
      <c r="L795" s="114"/>
      <c r="M795" s="114"/>
      <c r="N795" s="114">
        <v>1</v>
      </c>
      <c r="O795" s="114">
        <f>3+30</f>
        <v>33</v>
      </c>
      <c r="P795" s="114" t="s">
        <v>47</v>
      </c>
    </row>
    <row r="796" spans="1:16" s="112" customFormat="1" ht="25.5" customHeight="1">
      <c r="A796" s="114">
        <v>25</v>
      </c>
      <c r="B796" s="115" t="s">
        <v>686</v>
      </c>
      <c r="C796" s="124"/>
      <c r="D796" s="117" t="s">
        <v>687</v>
      </c>
      <c r="E796" s="118" t="s">
        <v>680</v>
      </c>
      <c r="F796" s="119" t="s">
        <v>716</v>
      </c>
      <c r="G796" s="114">
        <v>0.4</v>
      </c>
      <c r="H796" s="120">
        <f t="shared" si="8"/>
        <v>1</v>
      </c>
      <c r="I796" s="122"/>
      <c r="J796" s="114"/>
      <c r="K796" s="121">
        <f t="shared" si="9"/>
        <v>1</v>
      </c>
      <c r="L796" s="114"/>
      <c r="M796" s="114"/>
      <c r="N796" s="114">
        <v>1</v>
      </c>
      <c r="O796" s="114"/>
      <c r="P796" s="114" t="s">
        <v>47</v>
      </c>
    </row>
    <row r="797" spans="1:16" s="112" customFormat="1" ht="25.5" customHeight="1">
      <c r="A797" s="114">
        <v>26</v>
      </c>
      <c r="B797" s="115" t="s">
        <v>686</v>
      </c>
      <c r="C797" s="124"/>
      <c r="D797" s="127" t="s">
        <v>717</v>
      </c>
      <c r="E797" s="118" t="s">
        <v>680</v>
      </c>
      <c r="F797" s="119" t="s">
        <v>718</v>
      </c>
      <c r="G797" s="114">
        <v>0.4</v>
      </c>
      <c r="H797" s="120">
        <f t="shared" si="8"/>
        <v>2</v>
      </c>
      <c r="I797" s="122"/>
      <c r="J797" s="114"/>
      <c r="K797" s="121">
        <f t="shared" si="9"/>
        <v>2</v>
      </c>
      <c r="L797" s="114"/>
      <c r="M797" s="114"/>
      <c r="N797" s="114">
        <v>2</v>
      </c>
      <c r="O797" s="114"/>
      <c r="P797" s="114" t="s">
        <v>47</v>
      </c>
    </row>
    <row r="798" spans="1:16" s="112" customFormat="1" ht="25.5" customHeight="1">
      <c r="A798" s="114">
        <v>27</v>
      </c>
      <c r="B798" s="115" t="s">
        <v>686</v>
      </c>
      <c r="C798" s="124"/>
      <c r="D798" s="127" t="s">
        <v>827</v>
      </c>
      <c r="E798" s="126" t="s">
        <v>680</v>
      </c>
      <c r="F798" s="119" t="s">
        <v>720</v>
      </c>
      <c r="G798" s="114">
        <v>0.4</v>
      </c>
      <c r="H798" s="120">
        <f t="shared" si="8"/>
        <v>2</v>
      </c>
      <c r="I798" s="122"/>
      <c r="J798" s="114"/>
      <c r="K798" s="121">
        <f t="shared" si="9"/>
        <v>2</v>
      </c>
      <c r="L798" s="114"/>
      <c r="M798" s="114"/>
      <c r="N798" s="114"/>
      <c r="O798" s="114">
        <v>2</v>
      </c>
      <c r="P798" s="114" t="s">
        <v>47</v>
      </c>
    </row>
    <row r="799" spans="1:16" s="112" customFormat="1" ht="27" customHeight="1">
      <c r="A799" s="114">
        <v>28</v>
      </c>
      <c r="B799" s="115" t="s">
        <v>686</v>
      </c>
      <c r="C799" s="124"/>
      <c r="D799" s="127" t="s">
        <v>827</v>
      </c>
      <c r="E799" s="126" t="s">
        <v>680</v>
      </c>
      <c r="F799" s="119" t="s">
        <v>828</v>
      </c>
      <c r="G799" s="114">
        <v>0.4</v>
      </c>
      <c r="H799" s="120">
        <f t="shared" si="8"/>
        <v>6</v>
      </c>
      <c r="I799" s="122"/>
      <c r="J799" s="114"/>
      <c r="K799" s="121">
        <f t="shared" si="9"/>
        <v>6</v>
      </c>
      <c r="L799" s="114"/>
      <c r="M799" s="114"/>
      <c r="N799" s="114">
        <v>1</v>
      </c>
      <c r="O799" s="114">
        <f>4+1</f>
        <v>5</v>
      </c>
      <c r="P799" s="114" t="s">
        <v>47</v>
      </c>
    </row>
    <row r="800" spans="1:16" s="112" customFormat="1" ht="25.5" customHeight="1">
      <c r="A800" s="114">
        <v>29</v>
      </c>
      <c r="B800" s="115" t="s">
        <v>686</v>
      </c>
      <c r="C800" s="124"/>
      <c r="D800" s="127"/>
      <c r="E800" s="126"/>
      <c r="F800" s="119" t="s">
        <v>723</v>
      </c>
      <c r="G800" s="114">
        <v>0.4</v>
      </c>
      <c r="H800" s="120">
        <f t="shared" si="8"/>
        <v>33</v>
      </c>
      <c r="I800" s="122"/>
      <c r="J800" s="114"/>
      <c r="K800" s="121">
        <f t="shared" si="9"/>
        <v>33</v>
      </c>
      <c r="L800" s="114"/>
      <c r="M800" s="114"/>
      <c r="N800" s="114"/>
      <c r="O800" s="114">
        <v>33</v>
      </c>
      <c r="P800" s="114" t="s">
        <v>47</v>
      </c>
    </row>
    <row r="801" spans="1:16" s="112" customFormat="1" ht="25.5" customHeight="1">
      <c r="A801" s="114">
        <v>30</v>
      </c>
      <c r="B801" s="115" t="s">
        <v>686</v>
      </c>
      <c r="C801" s="124"/>
      <c r="D801" s="127"/>
      <c r="E801" s="126"/>
      <c r="F801" s="119" t="s">
        <v>724</v>
      </c>
      <c r="G801" s="114">
        <v>0.4</v>
      </c>
      <c r="H801" s="120">
        <f t="shared" si="8"/>
        <v>36</v>
      </c>
      <c r="I801" s="122"/>
      <c r="J801" s="114"/>
      <c r="K801" s="121">
        <f t="shared" si="9"/>
        <v>36</v>
      </c>
      <c r="L801" s="114"/>
      <c r="M801" s="114"/>
      <c r="N801" s="114"/>
      <c r="O801" s="114">
        <f>1+35</f>
        <v>36</v>
      </c>
      <c r="P801" s="114" t="s">
        <v>47</v>
      </c>
    </row>
    <row r="802" spans="1:16" s="112" customFormat="1" ht="25.5" customHeight="1">
      <c r="A802" s="114">
        <v>31</v>
      </c>
      <c r="B802" s="115" t="s">
        <v>686</v>
      </c>
      <c r="C802" s="124"/>
      <c r="D802" s="127" t="s">
        <v>796</v>
      </c>
      <c r="E802" s="126" t="s">
        <v>680</v>
      </c>
      <c r="F802" s="119" t="s">
        <v>797</v>
      </c>
      <c r="G802" s="114">
        <v>0.4</v>
      </c>
      <c r="H802" s="120">
        <f t="shared" si="8"/>
        <v>2</v>
      </c>
      <c r="I802" s="122"/>
      <c r="J802" s="114"/>
      <c r="K802" s="121">
        <f t="shared" si="9"/>
        <v>2</v>
      </c>
      <c r="L802" s="114"/>
      <c r="M802" s="114"/>
      <c r="N802" s="114">
        <v>2</v>
      </c>
      <c r="O802" s="114"/>
      <c r="P802" s="114">
        <v>4</v>
      </c>
    </row>
    <row r="803" spans="1:16" s="112" customFormat="1" ht="25.5" customHeight="1">
      <c r="A803" s="114">
        <v>32</v>
      </c>
      <c r="B803" s="115" t="s">
        <v>686</v>
      </c>
      <c r="C803" s="124"/>
      <c r="D803" s="127"/>
      <c r="E803" s="126"/>
      <c r="F803" s="119" t="s">
        <v>798</v>
      </c>
      <c r="G803" s="114">
        <v>0.4</v>
      </c>
      <c r="H803" s="120">
        <f t="shared" si="8"/>
        <v>15</v>
      </c>
      <c r="I803" s="122"/>
      <c r="J803" s="122"/>
      <c r="K803" s="121">
        <f t="shared" si="9"/>
        <v>15</v>
      </c>
      <c r="L803" s="114"/>
      <c r="M803" s="114"/>
      <c r="N803" s="114"/>
      <c r="O803" s="114">
        <v>15</v>
      </c>
      <c r="P803" s="114" t="s">
        <v>47</v>
      </c>
    </row>
    <row r="804" spans="1:16" s="112" customFormat="1" ht="25.5" customHeight="1">
      <c r="A804" s="114">
        <v>33</v>
      </c>
      <c r="B804" s="115" t="s">
        <v>686</v>
      </c>
      <c r="C804" s="124"/>
      <c r="D804" s="127" t="s">
        <v>725</v>
      </c>
      <c r="E804" s="126" t="s">
        <v>680</v>
      </c>
      <c r="F804" s="119" t="s">
        <v>726</v>
      </c>
      <c r="G804" s="114">
        <v>0.4</v>
      </c>
      <c r="H804" s="120">
        <f t="shared" si="8"/>
        <v>4</v>
      </c>
      <c r="I804" s="122"/>
      <c r="J804" s="122"/>
      <c r="K804" s="121">
        <f t="shared" si="9"/>
        <v>4</v>
      </c>
      <c r="L804" s="114"/>
      <c r="M804" s="114"/>
      <c r="N804" s="114">
        <v>4</v>
      </c>
      <c r="O804" s="114"/>
      <c r="P804" s="114" t="s">
        <v>47</v>
      </c>
    </row>
    <row r="805" spans="1:16" s="112" customFormat="1" ht="25.5" customHeight="1">
      <c r="A805" s="114">
        <v>34</v>
      </c>
      <c r="B805" s="115" t="s">
        <v>686</v>
      </c>
      <c r="C805" s="123"/>
      <c r="D805" s="125"/>
      <c r="E805" s="131"/>
      <c r="F805" s="119" t="s">
        <v>727</v>
      </c>
      <c r="G805" s="114">
        <v>0.4</v>
      </c>
      <c r="H805" s="120">
        <f t="shared" si="8"/>
        <v>62</v>
      </c>
      <c r="I805" s="114"/>
      <c r="J805" s="114"/>
      <c r="K805" s="121">
        <f t="shared" si="9"/>
        <v>62</v>
      </c>
      <c r="L805" s="114"/>
      <c r="M805" s="114"/>
      <c r="N805" s="114"/>
      <c r="O805" s="114">
        <f>1+61</f>
        <v>62</v>
      </c>
      <c r="P805" s="114" t="s">
        <v>47</v>
      </c>
    </row>
    <row r="806" spans="1:16" s="112" customFormat="1" ht="25.5" customHeight="1">
      <c r="A806" s="114">
        <v>35</v>
      </c>
      <c r="B806" s="115" t="s">
        <v>686</v>
      </c>
      <c r="C806" s="124"/>
      <c r="D806" s="127"/>
      <c r="E806" s="126"/>
      <c r="F806" s="119" t="s">
        <v>728</v>
      </c>
      <c r="G806" s="114">
        <v>0.4</v>
      </c>
      <c r="H806" s="120">
        <f t="shared" si="8"/>
        <v>16</v>
      </c>
      <c r="I806" s="122"/>
      <c r="J806" s="122"/>
      <c r="K806" s="121">
        <f t="shared" si="9"/>
        <v>16</v>
      </c>
      <c r="L806" s="114"/>
      <c r="M806" s="114"/>
      <c r="N806" s="114">
        <v>2</v>
      </c>
      <c r="O806" s="114">
        <f>12+2</f>
        <v>14</v>
      </c>
      <c r="P806" s="114" t="s">
        <v>47</v>
      </c>
    </row>
    <row r="807" spans="1:16" s="112" customFormat="1" ht="25.5" customHeight="1">
      <c r="A807" s="114">
        <v>36</v>
      </c>
      <c r="B807" s="115" t="s">
        <v>686</v>
      </c>
      <c r="C807" s="124"/>
      <c r="D807" s="127"/>
      <c r="E807" s="126"/>
      <c r="F807" s="119" t="s">
        <v>729</v>
      </c>
      <c r="G807" s="114">
        <v>0.4</v>
      </c>
      <c r="H807" s="120">
        <f t="shared" si="8"/>
        <v>1</v>
      </c>
      <c r="I807" s="122"/>
      <c r="J807" s="122"/>
      <c r="K807" s="121">
        <f t="shared" si="9"/>
        <v>1</v>
      </c>
      <c r="L807" s="114"/>
      <c r="M807" s="114"/>
      <c r="N807" s="114"/>
      <c r="O807" s="114">
        <v>1</v>
      </c>
      <c r="P807" s="114" t="s">
        <v>47</v>
      </c>
    </row>
    <row r="808" spans="1:16" s="112" customFormat="1" ht="25.5" customHeight="1">
      <c r="A808" s="114">
        <v>37</v>
      </c>
      <c r="B808" s="115" t="s">
        <v>686</v>
      </c>
      <c r="C808" s="124"/>
      <c r="D808" s="127" t="s">
        <v>496</v>
      </c>
      <c r="E808" s="126" t="s">
        <v>680</v>
      </c>
      <c r="F808" s="119" t="s">
        <v>730</v>
      </c>
      <c r="G808" s="114">
        <v>0.4</v>
      </c>
      <c r="H808" s="120">
        <f t="shared" si="8"/>
        <v>82</v>
      </c>
      <c r="I808" s="122"/>
      <c r="J808" s="122"/>
      <c r="K808" s="121">
        <f t="shared" si="9"/>
        <v>82</v>
      </c>
      <c r="L808" s="114"/>
      <c r="M808" s="114"/>
      <c r="N808" s="114"/>
      <c r="O808" s="114">
        <f>1+81</f>
        <v>82</v>
      </c>
      <c r="P808" s="114" t="s">
        <v>47</v>
      </c>
    </row>
    <row r="809" spans="1:16" s="112" customFormat="1" ht="25.5" customHeight="1">
      <c r="A809" s="114">
        <v>38</v>
      </c>
      <c r="B809" s="115" t="s">
        <v>686</v>
      </c>
      <c r="C809" s="124"/>
      <c r="D809" s="127" t="s">
        <v>519</v>
      </c>
      <c r="E809" s="126" t="s">
        <v>680</v>
      </c>
      <c r="F809" s="119" t="s">
        <v>731</v>
      </c>
      <c r="G809" s="114">
        <v>0.4</v>
      </c>
      <c r="H809" s="120">
        <f t="shared" si="8"/>
        <v>2</v>
      </c>
      <c r="I809" s="122"/>
      <c r="J809" s="122"/>
      <c r="K809" s="121">
        <f t="shared" si="9"/>
        <v>2</v>
      </c>
      <c r="L809" s="114"/>
      <c r="M809" s="114"/>
      <c r="N809" s="114">
        <v>2</v>
      </c>
      <c r="O809" s="114"/>
      <c r="P809" s="114" t="s">
        <v>47</v>
      </c>
    </row>
    <row r="810" spans="1:16" s="112" customFormat="1" ht="25.5" customHeight="1">
      <c r="A810" s="114">
        <v>39</v>
      </c>
      <c r="B810" s="115" t="s">
        <v>686</v>
      </c>
      <c r="C810" s="124"/>
      <c r="D810" s="127"/>
      <c r="E810" s="126"/>
      <c r="F810" s="119" t="s">
        <v>732</v>
      </c>
      <c r="G810" s="114">
        <v>0.4</v>
      </c>
      <c r="H810" s="120">
        <f t="shared" si="8"/>
        <v>2</v>
      </c>
      <c r="I810" s="122"/>
      <c r="J810" s="114">
        <v>2</v>
      </c>
      <c r="K810" s="121"/>
      <c r="L810" s="114"/>
      <c r="M810" s="114"/>
      <c r="N810" s="114">
        <v>2</v>
      </c>
      <c r="O810" s="114"/>
      <c r="P810" s="114" t="s">
        <v>47</v>
      </c>
    </row>
    <row r="811" spans="1:16" s="112" customFormat="1" ht="25.5" customHeight="1">
      <c r="A811" s="114">
        <v>40</v>
      </c>
      <c r="B811" s="115" t="s">
        <v>686</v>
      </c>
      <c r="C811" s="124"/>
      <c r="D811" s="127" t="s">
        <v>733</v>
      </c>
      <c r="E811" s="126" t="s">
        <v>680</v>
      </c>
      <c r="F811" s="119" t="s">
        <v>734</v>
      </c>
      <c r="G811" s="114">
        <v>0.4</v>
      </c>
      <c r="H811" s="120">
        <f t="shared" si="8"/>
        <v>4</v>
      </c>
      <c r="I811" s="122"/>
      <c r="J811" s="122"/>
      <c r="K811" s="121">
        <f t="shared" si="9"/>
        <v>4</v>
      </c>
      <c r="L811" s="114"/>
      <c r="M811" s="114"/>
      <c r="N811" s="114">
        <v>3</v>
      </c>
      <c r="O811" s="114">
        <v>1</v>
      </c>
      <c r="P811" s="114" t="s">
        <v>47</v>
      </c>
    </row>
    <row r="812" spans="1:16" s="112" customFormat="1" ht="25.5" customHeight="1">
      <c r="A812" s="114">
        <v>41</v>
      </c>
      <c r="B812" s="115" t="s">
        <v>686</v>
      </c>
      <c r="C812" s="124"/>
      <c r="D812" s="127" t="s">
        <v>717</v>
      </c>
      <c r="E812" s="126" t="s">
        <v>680</v>
      </c>
      <c r="F812" s="119" t="s">
        <v>735</v>
      </c>
      <c r="G812" s="114">
        <v>0.4</v>
      </c>
      <c r="H812" s="120">
        <f t="shared" si="8"/>
        <v>2</v>
      </c>
      <c r="I812" s="122"/>
      <c r="J812" s="114">
        <v>2</v>
      </c>
      <c r="K812" s="121"/>
      <c r="L812" s="114"/>
      <c r="M812" s="114"/>
      <c r="N812" s="114">
        <v>2</v>
      </c>
      <c r="O812" s="114"/>
      <c r="P812" s="114" t="s">
        <v>47</v>
      </c>
    </row>
    <row r="813" spans="1:16" s="112" customFormat="1" ht="25.5" customHeight="1">
      <c r="A813" s="114">
        <v>42</v>
      </c>
      <c r="B813" s="115" t="s">
        <v>686</v>
      </c>
      <c r="C813" s="124"/>
      <c r="D813" s="127" t="s">
        <v>736</v>
      </c>
      <c r="E813" s="126" t="s">
        <v>680</v>
      </c>
      <c r="F813" s="119" t="s">
        <v>737</v>
      </c>
      <c r="G813" s="114">
        <v>0.4</v>
      </c>
      <c r="H813" s="120">
        <f t="shared" si="8"/>
        <v>35</v>
      </c>
      <c r="I813" s="122"/>
      <c r="J813" s="122"/>
      <c r="K813" s="121">
        <f t="shared" si="9"/>
        <v>35</v>
      </c>
      <c r="L813" s="114"/>
      <c r="M813" s="114"/>
      <c r="N813" s="114"/>
      <c r="O813" s="114">
        <f>2+33</f>
        <v>35</v>
      </c>
      <c r="P813" s="114" t="s">
        <v>47</v>
      </c>
    </row>
    <row r="814" spans="1:16" s="112" customFormat="1" ht="25.5" customHeight="1">
      <c r="A814" s="114">
        <v>43</v>
      </c>
      <c r="B814" s="115" t="s">
        <v>686</v>
      </c>
      <c r="C814" s="124"/>
      <c r="D814" s="127"/>
      <c r="E814" s="126"/>
      <c r="F814" s="119" t="s">
        <v>738</v>
      </c>
      <c r="G814" s="114">
        <v>0.4</v>
      </c>
      <c r="H814" s="120">
        <f t="shared" si="8"/>
        <v>30</v>
      </c>
      <c r="I814" s="122"/>
      <c r="J814" s="122"/>
      <c r="K814" s="121">
        <f t="shared" si="9"/>
        <v>30</v>
      </c>
      <c r="L814" s="114"/>
      <c r="M814" s="114"/>
      <c r="N814" s="114"/>
      <c r="O814" s="114">
        <f>8+22</f>
        <v>30</v>
      </c>
      <c r="P814" s="114" t="s">
        <v>47</v>
      </c>
    </row>
    <row r="815" spans="1:16" s="112" customFormat="1" ht="25.5" customHeight="1">
      <c r="A815" s="114">
        <v>44</v>
      </c>
      <c r="B815" s="115" t="s">
        <v>686</v>
      </c>
      <c r="C815" s="124"/>
      <c r="D815" s="127" t="s">
        <v>717</v>
      </c>
      <c r="E815" s="126" t="s">
        <v>680</v>
      </c>
      <c r="F815" s="119" t="s">
        <v>799</v>
      </c>
      <c r="G815" s="114">
        <v>0.4</v>
      </c>
      <c r="H815" s="120">
        <f t="shared" si="8"/>
        <v>5</v>
      </c>
      <c r="I815" s="122"/>
      <c r="J815" s="114">
        <v>3</v>
      </c>
      <c r="K815" s="121">
        <v>2</v>
      </c>
      <c r="L815" s="114"/>
      <c r="M815" s="114"/>
      <c r="N815" s="114">
        <v>5</v>
      </c>
      <c r="O815" s="114"/>
      <c r="P815" s="114" t="s">
        <v>47</v>
      </c>
    </row>
    <row r="816" spans="1:16" s="112" customFormat="1" ht="25.5" customHeight="1">
      <c r="A816" s="114">
        <v>45</v>
      </c>
      <c r="B816" s="115" t="s">
        <v>686</v>
      </c>
      <c r="C816" s="124"/>
      <c r="D816" s="127"/>
      <c r="E816" s="126"/>
      <c r="F816" s="119" t="s">
        <v>739</v>
      </c>
      <c r="G816" s="114">
        <v>0.4</v>
      </c>
      <c r="H816" s="120">
        <f t="shared" si="8"/>
        <v>6</v>
      </c>
      <c r="I816" s="122"/>
      <c r="J816" s="122"/>
      <c r="K816" s="121">
        <f t="shared" si="9"/>
        <v>6</v>
      </c>
      <c r="L816" s="114"/>
      <c r="M816" s="114"/>
      <c r="N816" s="114"/>
      <c r="O816" s="114">
        <f>2+4</f>
        <v>6</v>
      </c>
      <c r="P816" s="114" t="s">
        <v>47</v>
      </c>
    </row>
    <row r="817" spans="1:16" s="112" customFormat="1" ht="25.5" customHeight="1">
      <c r="A817" s="114">
        <v>46</v>
      </c>
      <c r="B817" s="115" t="s">
        <v>686</v>
      </c>
      <c r="C817" s="124"/>
      <c r="D817" s="127"/>
      <c r="E817" s="126"/>
      <c r="F817" s="119" t="s">
        <v>740</v>
      </c>
      <c r="G817" s="114">
        <v>0.4</v>
      </c>
      <c r="H817" s="120">
        <f t="shared" si="8"/>
        <v>6</v>
      </c>
      <c r="I817" s="122"/>
      <c r="J817" s="122"/>
      <c r="K817" s="121">
        <f t="shared" si="9"/>
        <v>6</v>
      </c>
      <c r="L817" s="114"/>
      <c r="M817" s="114"/>
      <c r="N817" s="114"/>
      <c r="O817" s="114">
        <f>3+3</f>
        <v>6</v>
      </c>
      <c r="P817" s="114" t="s">
        <v>47</v>
      </c>
    </row>
    <row r="818" spans="1:16" s="112" customFormat="1" ht="25.5" customHeight="1">
      <c r="A818" s="114">
        <v>47</v>
      </c>
      <c r="B818" s="115" t="s">
        <v>686</v>
      </c>
      <c r="C818" s="124"/>
      <c r="D818" s="127" t="s">
        <v>741</v>
      </c>
      <c r="E818" s="126" t="s">
        <v>680</v>
      </c>
      <c r="F818" s="119" t="s">
        <v>742</v>
      </c>
      <c r="G818" s="114">
        <v>0.4</v>
      </c>
      <c r="H818" s="120">
        <f t="shared" si="8"/>
        <v>115</v>
      </c>
      <c r="I818" s="122"/>
      <c r="J818" s="122"/>
      <c r="K818" s="121">
        <f t="shared" si="9"/>
        <v>115</v>
      </c>
      <c r="L818" s="114"/>
      <c r="M818" s="114"/>
      <c r="N818" s="114"/>
      <c r="O818" s="114">
        <f>2+113</f>
        <v>115</v>
      </c>
      <c r="P818" s="114" t="s">
        <v>47</v>
      </c>
    </row>
    <row r="819" spans="1:16" s="112" customFormat="1" ht="25.5" customHeight="1">
      <c r="A819" s="114">
        <v>48</v>
      </c>
      <c r="B819" s="115" t="s">
        <v>686</v>
      </c>
      <c r="C819" s="124"/>
      <c r="D819" s="127" t="s">
        <v>743</v>
      </c>
      <c r="E819" s="126" t="s">
        <v>680</v>
      </c>
      <c r="F819" s="119" t="s">
        <v>744</v>
      </c>
      <c r="G819" s="114">
        <v>0.4</v>
      </c>
      <c r="H819" s="120">
        <f t="shared" si="8"/>
        <v>2</v>
      </c>
      <c r="I819" s="122"/>
      <c r="J819" s="114">
        <v>2</v>
      </c>
      <c r="K819" s="121"/>
      <c r="L819" s="114"/>
      <c r="M819" s="114"/>
      <c r="N819" s="114">
        <v>2</v>
      </c>
      <c r="O819" s="114"/>
      <c r="P819" s="114">
        <v>1</v>
      </c>
    </row>
    <row r="820" spans="1:16" s="112" customFormat="1" ht="25.5" customHeight="1">
      <c r="A820" s="114">
        <v>49</v>
      </c>
      <c r="B820" s="115" t="s">
        <v>686</v>
      </c>
      <c r="C820" s="124"/>
      <c r="D820" s="127"/>
      <c r="E820" s="126"/>
      <c r="F820" s="119" t="s">
        <v>745</v>
      </c>
      <c r="G820" s="114">
        <v>0.4</v>
      </c>
      <c r="H820" s="120">
        <f t="shared" si="8"/>
        <v>3</v>
      </c>
      <c r="I820" s="122"/>
      <c r="J820" s="122"/>
      <c r="K820" s="121">
        <f t="shared" si="9"/>
        <v>3</v>
      </c>
      <c r="L820" s="114"/>
      <c r="M820" s="114"/>
      <c r="N820" s="114"/>
      <c r="O820" s="114">
        <v>3</v>
      </c>
      <c r="P820" s="114" t="s">
        <v>47</v>
      </c>
    </row>
    <row r="821" spans="1:16" s="112" customFormat="1" ht="25.5" customHeight="1">
      <c r="A821" s="114">
        <v>50</v>
      </c>
      <c r="B821" s="115" t="s">
        <v>686</v>
      </c>
      <c r="C821" s="123"/>
      <c r="D821" s="127" t="s">
        <v>500</v>
      </c>
      <c r="E821" s="131" t="s">
        <v>676</v>
      </c>
      <c r="F821" s="119" t="s">
        <v>803</v>
      </c>
      <c r="G821" s="114">
        <v>0.4</v>
      </c>
      <c r="H821" s="120">
        <f t="shared" si="8"/>
        <v>142</v>
      </c>
      <c r="I821" s="122"/>
      <c r="J821" s="114"/>
      <c r="K821" s="121">
        <f t="shared" si="9"/>
        <v>142</v>
      </c>
      <c r="L821" s="114"/>
      <c r="M821" s="114"/>
      <c r="N821" s="114">
        <v>1</v>
      </c>
      <c r="O821" s="114">
        <f>1+140</f>
        <v>141</v>
      </c>
      <c r="P821" s="114" t="s">
        <v>47</v>
      </c>
    </row>
    <row r="822" spans="1:16" s="112" customFormat="1" ht="25.5" customHeight="1">
      <c r="A822" s="114">
        <v>51</v>
      </c>
      <c r="B822" s="115" t="s">
        <v>686</v>
      </c>
      <c r="C822" s="124"/>
      <c r="D822" s="127"/>
      <c r="E822" s="126"/>
      <c r="F822" s="119" t="s">
        <v>746</v>
      </c>
      <c r="G822" s="114">
        <v>0.4</v>
      </c>
      <c r="H822" s="120">
        <f t="shared" si="8"/>
        <v>3</v>
      </c>
      <c r="I822" s="122"/>
      <c r="J822" s="122"/>
      <c r="K822" s="121">
        <f t="shared" si="9"/>
        <v>3</v>
      </c>
      <c r="L822" s="114"/>
      <c r="M822" s="114"/>
      <c r="N822" s="114"/>
      <c r="O822" s="114">
        <v>3</v>
      </c>
      <c r="P822" s="114" t="s">
        <v>47</v>
      </c>
    </row>
    <row r="823" spans="1:16" s="112" customFormat="1" ht="25.5" customHeight="1">
      <c r="A823" s="114">
        <v>52</v>
      </c>
      <c r="B823" s="115" t="s">
        <v>686</v>
      </c>
      <c r="C823" s="124"/>
      <c r="D823" s="127" t="s">
        <v>747</v>
      </c>
      <c r="E823" s="126" t="s">
        <v>676</v>
      </c>
      <c r="F823" s="119" t="s">
        <v>748</v>
      </c>
      <c r="G823" s="114">
        <v>0.4</v>
      </c>
      <c r="H823" s="120">
        <f t="shared" si="8"/>
        <v>4</v>
      </c>
      <c r="I823" s="114"/>
      <c r="J823" s="114"/>
      <c r="K823" s="121">
        <f t="shared" si="9"/>
        <v>4</v>
      </c>
      <c r="L823" s="114"/>
      <c r="M823" s="114"/>
      <c r="N823" s="114">
        <v>2</v>
      </c>
      <c r="O823" s="114">
        <v>2</v>
      </c>
      <c r="P823" s="114">
        <v>3</v>
      </c>
    </row>
    <row r="824" spans="1:16" s="112" customFormat="1" ht="25.5" customHeight="1">
      <c r="A824" s="114">
        <v>53</v>
      </c>
      <c r="B824" s="115" t="s">
        <v>686</v>
      </c>
      <c r="C824" s="115"/>
      <c r="D824" s="127" t="s">
        <v>736</v>
      </c>
      <c r="E824" s="126" t="s">
        <v>680</v>
      </c>
      <c r="F824" s="119" t="s">
        <v>749</v>
      </c>
      <c r="G824" s="114">
        <v>0.4</v>
      </c>
      <c r="H824" s="120">
        <f t="shared" si="8"/>
        <v>4</v>
      </c>
      <c r="I824" s="114"/>
      <c r="J824" s="114">
        <v>2</v>
      </c>
      <c r="K824" s="114">
        <v>2</v>
      </c>
      <c r="L824" s="114"/>
      <c r="M824" s="114"/>
      <c r="N824" s="114">
        <v>2</v>
      </c>
      <c r="O824" s="114">
        <v>2</v>
      </c>
      <c r="P824" s="114">
        <v>1</v>
      </c>
    </row>
    <row r="825" spans="1:16" s="112" customFormat="1" ht="25.5" customHeight="1">
      <c r="A825" s="114">
        <v>54</v>
      </c>
      <c r="B825" s="115" t="s">
        <v>686</v>
      </c>
      <c r="C825" s="115"/>
      <c r="D825" s="127" t="s">
        <v>750</v>
      </c>
      <c r="E825" s="126" t="s">
        <v>680</v>
      </c>
      <c r="F825" s="119" t="s">
        <v>751</v>
      </c>
      <c r="G825" s="114">
        <v>0.4</v>
      </c>
      <c r="H825" s="120">
        <f>I825+J825+K825</f>
        <v>23</v>
      </c>
      <c r="I825" s="114"/>
      <c r="J825" s="114"/>
      <c r="K825" s="121">
        <f t="shared" si="9"/>
        <v>23</v>
      </c>
      <c r="L825" s="114"/>
      <c r="M825" s="114"/>
      <c r="N825" s="114"/>
      <c r="O825" s="114">
        <v>23</v>
      </c>
      <c r="P825" s="114" t="s">
        <v>47</v>
      </c>
    </row>
    <row r="826" spans="1:16" s="112" customFormat="1" ht="25.5" customHeight="1">
      <c r="A826" s="114">
        <v>55</v>
      </c>
      <c r="B826" s="115" t="s">
        <v>686</v>
      </c>
      <c r="C826" s="115"/>
      <c r="D826" s="127" t="s">
        <v>752</v>
      </c>
      <c r="E826" s="126" t="s">
        <v>680</v>
      </c>
      <c r="F826" s="119" t="s">
        <v>753</v>
      </c>
      <c r="G826" s="114">
        <v>0.4</v>
      </c>
      <c r="H826" s="120">
        <f t="shared" si="8"/>
        <v>67</v>
      </c>
      <c r="I826" s="114"/>
      <c r="J826" s="114"/>
      <c r="K826" s="121">
        <f t="shared" si="9"/>
        <v>67</v>
      </c>
      <c r="L826" s="114"/>
      <c r="M826" s="114"/>
      <c r="N826" s="114"/>
      <c r="O826" s="114">
        <v>67</v>
      </c>
      <c r="P826" s="114" t="s">
        <v>47</v>
      </c>
    </row>
    <row r="827" spans="1:16" s="112" customFormat="1" ht="25.5" customHeight="1">
      <c r="A827" s="114">
        <v>56</v>
      </c>
      <c r="B827" s="115" t="s">
        <v>686</v>
      </c>
      <c r="C827" s="123"/>
      <c r="D827" s="127" t="s">
        <v>534</v>
      </c>
      <c r="E827" s="126" t="s">
        <v>680</v>
      </c>
      <c r="F827" s="119" t="s">
        <v>829</v>
      </c>
      <c r="G827" s="114">
        <v>0.4</v>
      </c>
      <c r="H827" s="120">
        <f t="shared" si="8"/>
        <v>14</v>
      </c>
      <c r="I827" s="114"/>
      <c r="J827" s="114"/>
      <c r="K827" s="121">
        <f t="shared" si="9"/>
        <v>14</v>
      </c>
      <c r="L827" s="114"/>
      <c r="M827" s="114"/>
      <c r="N827" s="114"/>
      <c r="O827" s="114">
        <f>2+12</f>
        <v>14</v>
      </c>
      <c r="P827" s="114" t="s">
        <v>47</v>
      </c>
    </row>
    <row r="828" spans="1:16" s="112" customFormat="1" ht="25.5" customHeight="1">
      <c r="A828" s="114">
        <v>57</v>
      </c>
      <c r="B828" s="115" t="s">
        <v>686</v>
      </c>
      <c r="C828" s="115"/>
      <c r="D828" s="127" t="s">
        <v>754</v>
      </c>
      <c r="E828" s="126" t="s">
        <v>680</v>
      </c>
      <c r="F828" s="119" t="s">
        <v>755</v>
      </c>
      <c r="G828" s="114">
        <v>0.4</v>
      </c>
      <c r="H828" s="120">
        <f t="shared" si="8"/>
        <v>108</v>
      </c>
      <c r="I828" s="114"/>
      <c r="J828" s="114"/>
      <c r="K828" s="121">
        <f t="shared" si="9"/>
        <v>108</v>
      </c>
      <c r="L828" s="114"/>
      <c r="M828" s="114"/>
      <c r="N828" s="114"/>
      <c r="O828" s="114">
        <v>108</v>
      </c>
      <c r="P828" s="114" t="s">
        <v>47</v>
      </c>
    </row>
    <row r="829" spans="1:16" s="112" customFormat="1" ht="25.5" customHeight="1">
      <c r="A829" s="114">
        <v>58</v>
      </c>
      <c r="B829" s="115" t="s">
        <v>686</v>
      </c>
      <c r="C829" s="115"/>
      <c r="D829" s="132"/>
      <c r="E829" s="126"/>
      <c r="F829" s="119" t="s">
        <v>756</v>
      </c>
      <c r="G829" s="114">
        <v>0.4</v>
      </c>
      <c r="H829" s="120">
        <f t="shared" si="8"/>
        <v>59</v>
      </c>
      <c r="I829" s="114"/>
      <c r="J829" s="114"/>
      <c r="K829" s="121">
        <f t="shared" si="9"/>
        <v>59</v>
      </c>
      <c r="L829" s="114"/>
      <c r="M829" s="114"/>
      <c r="N829" s="114"/>
      <c r="O829" s="114">
        <f>1+58</f>
        <v>59</v>
      </c>
      <c r="P829" s="114" t="s">
        <v>47</v>
      </c>
    </row>
    <row r="830" spans="1:16" s="112" customFormat="1" ht="25.5" customHeight="1">
      <c r="A830" s="114">
        <v>59</v>
      </c>
      <c r="B830" s="115" t="s">
        <v>686</v>
      </c>
      <c r="C830" s="115"/>
      <c r="D830" s="132"/>
      <c r="E830" s="126"/>
      <c r="F830" s="119" t="s">
        <v>757</v>
      </c>
      <c r="G830" s="114">
        <v>0.4</v>
      </c>
      <c r="H830" s="120">
        <f t="shared" si="8"/>
        <v>2</v>
      </c>
      <c r="I830" s="114"/>
      <c r="J830" s="114"/>
      <c r="K830" s="121">
        <f t="shared" si="9"/>
        <v>2</v>
      </c>
      <c r="L830" s="114"/>
      <c r="M830" s="114"/>
      <c r="N830" s="114"/>
      <c r="O830" s="114">
        <v>2</v>
      </c>
      <c r="P830" s="114" t="s">
        <v>47</v>
      </c>
    </row>
    <row r="831" spans="1:16" s="112" customFormat="1" ht="25.5" customHeight="1">
      <c r="A831" s="114">
        <v>60</v>
      </c>
      <c r="B831" s="115" t="s">
        <v>686</v>
      </c>
      <c r="C831" s="115"/>
      <c r="D831" s="127" t="s">
        <v>758</v>
      </c>
      <c r="E831" s="126" t="s">
        <v>676</v>
      </c>
      <c r="F831" s="119" t="s">
        <v>759</v>
      </c>
      <c r="G831" s="114">
        <v>0.4</v>
      </c>
      <c r="H831" s="120">
        <f t="shared" si="8"/>
        <v>47</v>
      </c>
      <c r="I831" s="114"/>
      <c r="J831" s="114"/>
      <c r="K831" s="121">
        <f t="shared" si="9"/>
        <v>47</v>
      </c>
      <c r="L831" s="114"/>
      <c r="M831" s="114"/>
      <c r="N831" s="114">
        <v>1</v>
      </c>
      <c r="O831" s="114">
        <f>1+45</f>
        <v>46</v>
      </c>
      <c r="P831" s="114" t="s">
        <v>47</v>
      </c>
    </row>
    <row r="832" spans="1:16" s="112" customFormat="1" ht="25.5" customHeight="1">
      <c r="A832" s="114">
        <v>61</v>
      </c>
      <c r="B832" s="115" t="s">
        <v>686</v>
      </c>
      <c r="C832" s="115"/>
      <c r="D832" s="127" t="s">
        <v>760</v>
      </c>
      <c r="E832" s="126" t="s">
        <v>680</v>
      </c>
      <c r="F832" s="119" t="s">
        <v>761</v>
      </c>
      <c r="G832" s="114">
        <v>0.4</v>
      </c>
      <c r="H832" s="120">
        <f t="shared" si="8"/>
        <v>1</v>
      </c>
      <c r="I832" s="114"/>
      <c r="J832" s="114"/>
      <c r="K832" s="121">
        <f t="shared" si="9"/>
        <v>1</v>
      </c>
      <c r="L832" s="114"/>
      <c r="M832" s="114"/>
      <c r="N832" s="114">
        <v>1</v>
      </c>
      <c r="O832" s="114"/>
      <c r="P832" s="114" t="s">
        <v>47</v>
      </c>
    </row>
    <row r="833" spans="1:16" s="112" customFormat="1" ht="25.5" customHeight="1">
      <c r="A833" s="114">
        <v>62</v>
      </c>
      <c r="B833" s="115" t="s">
        <v>686</v>
      </c>
      <c r="C833" s="115"/>
      <c r="D833" s="127" t="s">
        <v>762</v>
      </c>
      <c r="E833" s="126" t="s">
        <v>680</v>
      </c>
      <c r="F833" s="119" t="s">
        <v>763</v>
      </c>
      <c r="G833" s="114">
        <v>0.4</v>
      </c>
      <c r="H833" s="120">
        <f t="shared" si="8"/>
        <v>94</v>
      </c>
      <c r="I833" s="114"/>
      <c r="J833" s="114"/>
      <c r="K833" s="121">
        <f t="shared" si="9"/>
        <v>94</v>
      </c>
      <c r="L833" s="114"/>
      <c r="M833" s="114"/>
      <c r="N833" s="114"/>
      <c r="O833" s="114">
        <f>6+88</f>
        <v>94</v>
      </c>
      <c r="P833" s="114" t="s">
        <v>47</v>
      </c>
    </row>
    <row r="834" spans="1:16" s="112" customFormat="1" ht="25.5" customHeight="1">
      <c r="A834" s="114">
        <v>63</v>
      </c>
      <c r="B834" s="115" t="s">
        <v>686</v>
      </c>
      <c r="C834" s="123"/>
      <c r="D834" s="127" t="s">
        <v>736</v>
      </c>
      <c r="E834" s="126" t="s">
        <v>680</v>
      </c>
      <c r="F834" s="119" t="s">
        <v>830</v>
      </c>
      <c r="G834" s="114">
        <v>0.4</v>
      </c>
      <c r="H834" s="120">
        <f>I834+J834+K834</f>
        <v>1</v>
      </c>
      <c r="I834" s="114"/>
      <c r="J834" s="114"/>
      <c r="K834" s="121">
        <f t="shared" si="9"/>
        <v>1</v>
      </c>
      <c r="L834" s="114"/>
      <c r="M834" s="114"/>
      <c r="N834" s="114">
        <v>1</v>
      </c>
      <c r="O834" s="114"/>
      <c r="P834" s="114" t="s">
        <v>47</v>
      </c>
    </row>
    <row r="835" spans="1:16" s="112" customFormat="1" ht="25.5" customHeight="1">
      <c r="A835" s="114">
        <v>64</v>
      </c>
      <c r="B835" s="115" t="s">
        <v>686</v>
      </c>
      <c r="C835" s="115"/>
      <c r="D835" s="127" t="s">
        <v>764</v>
      </c>
      <c r="E835" s="126" t="s">
        <v>680</v>
      </c>
      <c r="F835" s="119" t="s">
        <v>765</v>
      </c>
      <c r="G835" s="114">
        <v>0.4</v>
      </c>
      <c r="H835" s="120">
        <f t="shared" si="8"/>
        <v>1</v>
      </c>
      <c r="I835" s="114"/>
      <c r="J835" s="114"/>
      <c r="K835" s="121">
        <f t="shared" si="9"/>
        <v>1</v>
      </c>
      <c r="L835" s="114"/>
      <c r="M835" s="114"/>
      <c r="N835" s="114">
        <v>1</v>
      </c>
      <c r="O835" s="114"/>
      <c r="P835" s="114" t="s">
        <v>47</v>
      </c>
    </row>
    <row r="836" spans="1:16" s="112" customFormat="1" ht="25.5" customHeight="1">
      <c r="A836" s="114">
        <v>65</v>
      </c>
      <c r="B836" s="115" t="s">
        <v>686</v>
      </c>
      <c r="C836" s="115"/>
      <c r="D836" s="127" t="s">
        <v>630</v>
      </c>
      <c r="E836" s="126" t="s">
        <v>676</v>
      </c>
      <c r="F836" s="119" t="s">
        <v>766</v>
      </c>
      <c r="G836" s="114">
        <v>0.4</v>
      </c>
      <c r="H836" s="120">
        <f t="shared" si="8"/>
        <v>71</v>
      </c>
      <c r="I836" s="114"/>
      <c r="J836" s="114"/>
      <c r="K836" s="121">
        <f t="shared" si="9"/>
        <v>71</v>
      </c>
      <c r="L836" s="114"/>
      <c r="M836" s="114"/>
      <c r="N836" s="114"/>
      <c r="O836" s="114">
        <v>71</v>
      </c>
      <c r="P836" s="114" t="s">
        <v>47</v>
      </c>
    </row>
    <row r="837" spans="1:16" s="112" customFormat="1" ht="25.5" customHeight="1">
      <c r="A837" s="114">
        <v>66</v>
      </c>
      <c r="B837" s="115" t="s">
        <v>686</v>
      </c>
      <c r="C837" s="123"/>
      <c r="D837" s="127" t="s">
        <v>515</v>
      </c>
      <c r="E837" s="126" t="s">
        <v>680</v>
      </c>
      <c r="F837" s="119" t="s">
        <v>767</v>
      </c>
      <c r="G837" s="114">
        <v>0.4</v>
      </c>
      <c r="H837" s="120">
        <f t="shared" si="8"/>
        <v>27</v>
      </c>
      <c r="I837" s="122"/>
      <c r="J837" s="122"/>
      <c r="K837" s="121">
        <f t="shared" si="9"/>
        <v>27</v>
      </c>
      <c r="L837" s="114"/>
      <c r="M837" s="114"/>
      <c r="N837" s="114"/>
      <c r="O837" s="114">
        <v>27</v>
      </c>
      <c r="P837" s="114" t="s">
        <v>47</v>
      </c>
    </row>
    <row r="838" spans="1:16" s="112" customFormat="1" ht="25.5" customHeight="1">
      <c r="A838" s="114">
        <v>67</v>
      </c>
      <c r="B838" s="115" t="s">
        <v>686</v>
      </c>
      <c r="C838" s="115"/>
      <c r="D838" s="127" t="s">
        <v>768</v>
      </c>
      <c r="E838" s="126" t="s">
        <v>680</v>
      </c>
      <c r="F838" s="119" t="s">
        <v>769</v>
      </c>
      <c r="G838" s="114">
        <v>0.4</v>
      </c>
      <c r="H838" s="120">
        <f t="shared" si="8"/>
        <v>4</v>
      </c>
      <c r="I838" s="114"/>
      <c r="J838" s="114"/>
      <c r="K838" s="121">
        <f t="shared" si="9"/>
        <v>4</v>
      </c>
      <c r="L838" s="114"/>
      <c r="M838" s="114"/>
      <c r="N838" s="114">
        <v>2</v>
      </c>
      <c r="O838" s="114">
        <v>2</v>
      </c>
      <c r="P838" s="114" t="s">
        <v>47</v>
      </c>
    </row>
    <row r="839" spans="1:16" s="112" customFormat="1" ht="25.5" customHeight="1">
      <c r="A839" s="114">
        <v>68</v>
      </c>
      <c r="B839" s="115" t="s">
        <v>686</v>
      </c>
      <c r="C839" s="115"/>
      <c r="D839" s="127" t="s">
        <v>770</v>
      </c>
      <c r="E839" s="126" t="s">
        <v>680</v>
      </c>
      <c r="F839" s="119" t="s">
        <v>771</v>
      </c>
      <c r="G839" s="114">
        <v>0.4</v>
      </c>
      <c r="H839" s="120">
        <f t="shared" si="8"/>
        <v>1</v>
      </c>
      <c r="I839" s="114"/>
      <c r="J839" s="114"/>
      <c r="K839" s="121">
        <f t="shared" si="9"/>
        <v>1</v>
      </c>
      <c r="L839" s="114"/>
      <c r="M839" s="114"/>
      <c r="N839" s="114">
        <v>1</v>
      </c>
      <c r="O839" s="114"/>
      <c r="P839" s="114" t="s">
        <v>47</v>
      </c>
    </row>
    <row r="840" spans="1:16" s="112" customFormat="1" ht="25.5" customHeight="1">
      <c r="A840" s="114">
        <v>69</v>
      </c>
      <c r="B840" s="115" t="s">
        <v>686</v>
      </c>
      <c r="C840" s="115"/>
      <c r="D840" s="127" t="s">
        <v>772</v>
      </c>
      <c r="E840" s="126" t="s">
        <v>680</v>
      </c>
      <c r="F840" s="119" t="s">
        <v>773</v>
      </c>
      <c r="G840" s="114">
        <v>0.4</v>
      </c>
      <c r="H840" s="120">
        <f t="shared" si="8"/>
        <v>2</v>
      </c>
      <c r="I840" s="114"/>
      <c r="J840" s="114"/>
      <c r="K840" s="121">
        <f t="shared" si="9"/>
        <v>2</v>
      </c>
      <c r="L840" s="114"/>
      <c r="M840" s="114"/>
      <c r="N840" s="114">
        <v>2</v>
      </c>
      <c r="O840" s="114"/>
      <c r="P840" s="114" t="s">
        <v>47</v>
      </c>
    </row>
    <row r="841" spans="1:16" s="112" customFormat="1" ht="27" customHeight="1">
      <c r="A841" s="114">
        <v>70</v>
      </c>
      <c r="B841" s="115" t="s">
        <v>686</v>
      </c>
      <c r="C841" s="115"/>
      <c r="D841" s="127" t="s">
        <v>827</v>
      </c>
      <c r="E841" s="126" t="s">
        <v>680</v>
      </c>
      <c r="F841" s="119" t="s">
        <v>775</v>
      </c>
      <c r="G841" s="114">
        <v>0.4</v>
      </c>
      <c r="H841" s="120">
        <f t="shared" si="8"/>
        <v>2</v>
      </c>
      <c r="I841" s="114"/>
      <c r="J841" s="114"/>
      <c r="K841" s="121">
        <f t="shared" si="9"/>
        <v>2</v>
      </c>
      <c r="L841" s="114"/>
      <c r="M841" s="114"/>
      <c r="N841" s="114">
        <v>2</v>
      </c>
      <c r="O841" s="114"/>
      <c r="P841" s="114" t="s">
        <v>47</v>
      </c>
    </row>
    <row r="842" spans="1:16" s="112" customFormat="1" ht="27" customHeight="1">
      <c r="A842" s="114">
        <v>71</v>
      </c>
      <c r="B842" s="115" t="s">
        <v>686</v>
      </c>
      <c r="C842" s="115"/>
      <c r="D842" s="127" t="s">
        <v>827</v>
      </c>
      <c r="E842" s="126" t="s">
        <v>680</v>
      </c>
      <c r="F842" s="119" t="s">
        <v>831</v>
      </c>
      <c r="G842" s="114">
        <v>0.4</v>
      </c>
      <c r="H842" s="120">
        <f t="shared" ref="H842:H856" si="10">I842+J842+K842</f>
        <v>79</v>
      </c>
      <c r="I842" s="114"/>
      <c r="J842" s="114"/>
      <c r="K842" s="121">
        <f t="shared" si="9"/>
        <v>79</v>
      </c>
      <c r="L842" s="114"/>
      <c r="M842" s="114"/>
      <c r="N842" s="114">
        <v>2</v>
      </c>
      <c r="O842" s="114">
        <v>77</v>
      </c>
      <c r="P842" s="114" t="s">
        <v>47</v>
      </c>
    </row>
    <row r="843" spans="1:16" s="112" customFormat="1" ht="25.5" customHeight="1">
      <c r="A843" s="114">
        <v>72</v>
      </c>
      <c r="B843" s="115" t="s">
        <v>686</v>
      </c>
      <c r="C843" s="123"/>
      <c r="D843" s="127" t="s">
        <v>804</v>
      </c>
      <c r="E843" s="126" t="s">
        <v>680</v>
      </c>
      <c r="F843" s="119" t="s">
        <v>805</v>
      </c>
      <c r="G843" s="114">
        <v>0.4</v>
      </c>
      <c r="H843" s="120">
        <f t="shared" si="10"/>
        <v>3</v>
      </c>
      <c r="I843" s="114"/>
      <c r="J843" s="114"/>
      <c r="K843" s="121">
        <f t="shared" si="9"/>
        <v>3</v>
      </c>
      <c r="L843" s="114"/>
      <c r="M843" s="114"/>
      <c r="N843" s="114">
        <v>3</v>
      </c>
      <c r="O843" s="114"/>
      <c r="P843" s="114"/>
    </row>
    <row r="844" spans="1:16" s="112" customFormat="1" ht="25.5" customHeight="1">
      <c r="A844" s="114">
        <v>73</v>
      </c>
      <c r="B844" s="115" t="s">
        <v>686</v>
      </c>
      <c r="C844" s="115"/>
      <c r="D844" s="127" t="s">
        <v>777</v>
      </c>
      <c r="E844" s="126" t="s">
        <v>680</v>
      </c>
      <c r="F844" s="119" t="s">
        <v>778</v>
      </c>
      <c r="G844" s="114">
        <v>0.4</v>
      </c>
      <c r="H844" s="120">
        <f t="shared" si="10"/>
        <v>6</v>
      </c>
      <c r="I844" s="114"/>
      <c r="J844" s="114"/>
      <c r="K844" s="121">
        <f t="shared" si="9"/>
        <v>6</v>
      </c>
      <c r="L844" s="114"/>
      <c r="M844" s="114"/>
      <c r="N844" s="114"/>
      <c r="O844" s="114">
        <v>6</v>
      </c>
      <c r="P844" s="114" t="s">
        <v>47</v>
      </c>
    </row>
    <row r="845" spans="1:16" s="112" customFormat="1" ht="25.5" customHeight="1">
      <c r="A845" s="114">
        <v>74</v>
      </c>
      <c r="B845" s="115" t="s">
        <v>686</v>
      </c>
      <c r="C845" s="115"/>
      <c r="D845" s="127" t="s">
        <v>779</v>
      </c>
      <c r="E845" s="126" t="s">
        <v>680</v>
      </c>
      <c r="F845" s="119" t="s">
        <v>780</v>
      </c>
      <c r="G845" s="114">
        <v>0.4</v>
      </c>
      <c r="H845" s="120">
        <f t="shared" si="10"/>
        <v>29</v>
      </c>
      <c r="I845" s="114"/>
      <c r="J845" s="114"/>
      <c r="K845" s="121">
        <f t="shared" si="9"/>
        <v>29</v>
      </c>
      <c r="L845" s="114"/>
      <c r="M845" s="114"/>
      <c r="N845" s="114"/>
      <c r="O845" s="114">
        <f>1+28</f>
        <v>29</v>
      </c>
      <c r="P845" s="114" t="s">
        <v>47</v>
      </c>
    </row>
    <row r="846" spans="1:16" s="112" customFormat="1" ht="25.5" customHeight="1">
      <c r="A846" s="114">
        <v>75</v>
      </c>
      <c r="B846" s="115" t="s">
        <v>686</v>
      </c>
      <c r="C846" s="123"/>
      <c r="D846" s="127" t="s">
        <v>479</v>
      </c>
      <c r="E846" s="131"/>
      <c r="F846" s="119" t="s">
        <v>806</v>
      </c>
      <c r="G846" s="114">
        <v>0.4</v>
      </c>
      <c r="H846" s="120">
        <f t="shared" si="10"/>
        <v>36</v>
      </c>
      <c r="I846" s="122"/>
      <c r="J846" s="114"/>
      <c r="K846" s="121">
        <f t="shared" ref="K846:K852" si="11">N846+O846</f>
        <v>36</v>
      </c>
      <c r="L846" s="114"/>
      <c r="M846" s="114"/>
      <c r="N846" s="114"/>
      <c r="O846" s="114">
        <v>36</v>
      </c>
      <c r="P846" s="114"/>
    </row>
    <row r="847" spans="1:16" s="112" customFormat="1" ht="25.5" customHeight="1">
      <c r="A847" s="114">
        <v>76</v>
      </c>
      <c r="B847" s="115" t="s">
        <v>686</v>
      </c>
      <c r="C847" s="115"/>
      <c r="D847" s="127" t="s">
        <v>589</v>
      </c>
      <c r="E847" s="126" t="s">
        <v>680</v>
      </c>
      <c r="F847" s="119" t="s">
        <v>782</v>
      </c>
      <c r="G847" s="114">
        <v>0.4</v>
      </c>
      <c r="H847" s="120">
        <f t="shared" si="10"/>
        <v>1</v>
      </c>
      <c r="I847" s="114"/>
      <c r="J847" s="114"/>
      <c r="K847" s="121">
        <f t="shared" si="11"/>
        <v>1</v>
      </c>
      <c r="L847" s="114"/>
      <c r="M847" s="114"/>
      <c r="N847" s="114">
        <v>1</v>
      </c>
      <c r="O847" s="114"/>
      <c r="P847" s="114" t="s">
        <v>47</v>
      </c>
    </row>
    <row r="848" spans="1:16" s="112" customFormat="1" ht="25.5" customHeight="1">
      <c r="A848" s="114">
        <v>77</v>
      </c>
      <c r="B848" s="115" t="s">
        <v>686</v>
      </c>
      <c r="C848" s="115"/>
      <c r="D848" s="127" t="s">
        <v>783</v>
      </c>
      <c r="E848" s="126" t="s">
        <v>680</v>
      </c>
      <c r="F848" s="119" t="s">
        <v>784</v>
      </c>
      <c r="G848" s="114">
        <v>0.4</v>
      </c>
      <c r="H848" s="120">
        <f t="shared" si="10"/>
        <v>6</v>
      </c>
      <c r="I848" s="114"/>
      <c r="J848" s="114"/>
      <c r="K848" s="121">
        <f t="shared" si="11"/>
        <v>6</v>
      </c>
      <c r="L848" s="114"/>
      <c r="M848" s="114"/>
      <c r="N848" s="114"/>
      <c r="O848" s="114">
        <v>6</v>
      </c>
      <c r="P848" s="114" t="s">
        <v>47</v>
      </c>
    </row>
    <row r="849" spans="1:17" s="112" customFormat="1" ht="25.5" customHeight="1">
      <c r="A849" s="114">
        <v>78</v>
      </c>
      <c r="B849" s="115" t="s">
        <v>686</v>
      </c>
      <c r="C849" s="115"/>
      <c r="D849" s="127" t="s">
        <v>825</v>
      </c>
      <c r="E849" s="126" t="s">
        <v>680</v>
      </c>
      <c r="F849" s="119" t="s">
        <v>832</v>
      </c>
      <c r="G849" s="114">
        <v>0.4</v>
      </c>
      <c r="H849" s="120">
        <f t="shared" si="10"/>
        <v>136</v>
      </c>
      <c r="I849" s="114"/>
      <c r="J849" s="114"/>
      <c r="K849" s="121">
        <f t="shared" si="11"/>
        <v>136</v>
      </c>
      <c r="L849" s="114"/>
      <c r="M849" s="114"/>
      <c r="N849" s="114">
        <v>1</v>
      </c>
      <c r="O849" s="114">
        <f>132+3</f>
        <v>135</v>
      </c>
      <c r="P849" s="114" t="s">
        <v>47</v>
      </c>
    </row>
    <row r="850" spans="1:17" s="112" customFormat="1" ht="25.5" customHeight="1">
      <c r="A850" s="114">
        <v>79</v>
      </c>
      <c r="B850" s="115" t="s">
        <v>686</v>
      </c>
      <c r="C850" s="115"/>
      <c r="D850" s="127" t="s">
        <v>833</v>
      </c>
      <c r="E850" s="126" t="s">
        <v>680</v>
      </c>
      <c r="F850" s="119" t="s">
        <v>834</v>
      </c>
      <c r="G850" s="114">
        <v>0.4</v>
      </c>
      <c r="H850" s="120">
        <f t="shared" si="10"/>
        <v>23</v>
      </c>
      <c r="I850" s="114"/>
      <c r="J850" s="114"/>
      <c r="K850" s="121">
        <f t="shared" si="11"/>
        <v>23</v>
      </c>
      <c r="L850" s="114"/>
      <c r="M850" s="114"/>
      <c r="N850" s="114">
        <v>1</v>
      </c>
      <c r="O850" s="114">
        <v>22</v>
      </c>
      <c r="P850" s="114" t="s">
        <v>47</v>
      </c>
    </row>
    <row r="851" spans="1:17" s="112" customFormat="1" ht="25.5" customHeight="1">
      <c r="A851" s="114">
        <v>80</v>
      </c>
      <c r="B851" s="115" t="s">
        <v>686</v>
      </c>
      <c r="C851" s="123"/>
      <c r="D851" s="127" t="s">
        <v>579</v>
      </c>
      <c r="E851" s="126" t="s">
        <v>680</v>
      </c>
      <c r="F851" s="119" t="s">
        <v>835</v>
      </c>
      <c r="G851" s="114">
        <v>0.4</v>
      </c>
      <c r="H851" s="120">
        <f>I851+J851+K851</f>
        <v>2</v>
      </c>
      <c r="I851" s="122"/>
      <c r="J851" s="122"/>
      <c r="K851" s="121">
        <f t="shared" si="11"/>
        <v>2</v>
      </c>
      <c r="L851" s="122"/>
      <c r="M851" s="122"/>
      <c r="N851" s="114">
        <v>2</v>
      </c>
      <c r="O851" s="122"/>
      <c r="P851" s="114" t="s">
        <v>47</v>
      </c>
    </row>
    <row r="852" spans="1:17" s="112" customFormat="1" ht="25.5" customHeight="1">
      <c r="A852" s="114">
        <v>81</v>
      </c>
      <c r="B852" s="115" t="s">
        <v>686</v>
      </c>
      <c r="C852" s="123"/>
      <c r="D852" s="127" t="s">
        <v>579</v>
      </c>
      <c r="E852" s="126" t="s">
        <v>680</v>
      </c>
      <c r="F852" s="119" t="s">
        <v>836</v>
      </c>
      <c r="G852" s="114">
        <v>0.4</v>
      </c>
      <c r="H852" s="120">
        <f>I852+J852+K852</f>
        <v>2</v>
      </c>
      <c r="I852" s="122"/>
      <c r="J852" s="122"/>
      <c r="K852" s="121">
        <f t="shared" si="11"/>
        <v>2</v>
      </c>
      <c r="L852" s="122"/>
      <c r="M852" s="114"/>
      <c r="N852" s="114">
        <v>1</v>
      </c>
      <c r="O852" s="114">
        <v>1</v>
      </c>
      <c r="P852" s="114" t="s">
        <v>47</v>
      </c>
    </row>
    <row r="853" spans="1:17" s="112" customFormat="1" ht="25.5" customHeight="1">
      <c r="A853" s="114">
        <v>82</v>
      </c>
      <c r="B853" s="115" t="s">
        <v>686</v>
      </c>
      <c r="C853" s="115"/>
      <c r="D853" s="127" t="s">
        <v>825</v>
      </c>
      <c r="E853" s="126" t="s">
        <v>680</v>
      </c>
      <c r="F853" s="119" t="s">
        <v>837</v>
      </c>
      <c r="G853" s="114">
        <v>0.4</v>
      </c>
      <c r="H853" s="120">
        <f t="shared" si="10"/>
        <v>157</v>
      </c>
      <c r="I853" s="114"/>
      <c r="J853" s="114"/>
      <c r="K853" s="114">
        <f>N853+O853</f>
        <v>157</v>
      </c>
      <c r="L853" s="114"/>
      <c r="M853" s="114"/>
      <c r="N853" s="114">
        <v>2</v>
      </c>
      <c r="O853" s="114">
        <f>154+1</f>
        <v>155</v>
      </c>
      <c r="P853" s="114" t="s">
        <v>47</v>
      </c>
    </row>
    <row r="854" spans="1:17" s="112" customFormat="1" ht="25.5" customHeight="1">
      <c r="A854" s="114">
        <v>83</v>
      </c>
      <c r="B854" s="115" t="s">
        <v>686</v>
      </c>
      <c r="C854" s="115"/>
      <c r="D854" s="127" t="s">
        <v>838</v>
      </c>
      <c r="E854" s="126" t="s">
        <v>680</v>
      </c>
      <c r="F854" s="119" t="s">
        <v>839</v>
      </c>
      <c r="G854" s="114">
        <v>0.4</v>
      </c>
      <c r="H854" s="120">
        <f t="shared" si="10"/>
        <v>17</v>
      </c>
      <c r="I854" s="114"/>
      <c r="J854" s="114"/>
      <c r="K854" s="114">
        <f>N854+O854</f>
        <v>17</v>
      </c>
      <c r="L854" s="114"/>
      <c r="M854" s="114"/>
      <c r="N854" s="114"/>
      <c r="O854" s="114">
        <v>17</v>
      </c>
      <c r="P854" s="114" t="s">
        <v>47</v>
      </c>
    </row>
    <row r="855" spans="1:17" s="112" customFormat="1" ht="25.5" customHeight="1">
      <c r="A855" s="114">
        <v>84</v>
      </c>
      <c r="B855" s="115" t="s">
        <v>686</v>
      </c>
      <c r="C855" s="115"/>
      <c r="D855" s="127" t="s">
        <v>840</v>
      </c>
      <c r="E855" s="126" t="s">
        <v>680</v>
      </c>
      <c r="F855" s="119" t="s">
        <v>841</v>
      </c>
      <c r="G855" s="114">
        <v>0.4</v>
      </c>
      <c r="H855" s="120">
        <f t="shared" si="10"/>
        <v>1</v>
      </c>
      <c r="I855" s="114"/>
      <c r="J855" s="114"/>
      <c r="K855" s="114">
        <f>N855+O855</f>
        <v>1</v>
      </c>
      <c r="L855" s="114"/>
      <c r="M855" s="114"/>
      <c r="N855" s="114">
        <v>1</v>
      </c>
      <c r="O855" s="114"/>
      <c r="P855" s="114" t="s">
        <v>47</v>
      </c>
    </row>
    <row r="856" spans="1:17" s="112" customFormat="1" ht="25.5" customHeight="1">
      <c r="A856" s="114">
        <v>85</v>
      </c>
      <c r="B856" s="115" t="s">
        <v>686</v>
      </c>
      <c r="C856" s="123"/>
      <c r="D856" s="127" t="s">
        <v>613</v>
      </c>
      <c r="E856" s="131" t="s">
        <v>680</v>
      </c>
      <c r="F856" s="119" t="s">
        <v>842</v>
      </c>
      <c r="G856" s="114">
        <v>0.4</v>
      </c>
      <c r="H856" s="120">
        <f t="shared" si="10"/>
        <v>41</v>
      </c>
      <c r="I856" s="122"/>
      <c r="J856" s="122"/>
      <c r="K856" s="114">
        <f>N856+O856</f>
        <v>41</v>
      </c>
      <c r="L856" s="114"/>
      <c r="M856" s="114"/>
      <c r="N856" s="114"/>
      <c r="O856" s="114">
        <f>2+39</f>
        <v>41</v>
      </c>
      <c r="P856" s="114"/>
    </row>
    <row r="857" spans="1:17" s="137" customFormat="1" ht="25.5" customHeight="1">
      <c r="A857" s="122"/>
      <c r="B857" s="133" t="s">
        <v>794</v>
      </c>
      <c r="C857" s="133"/>
      <c r="D857" s="134"/>
      <c r="E857" s="135"/>
      <c r="F857" s="136"/>
      <c r="G857" s="122"/>
      <c r="H857" s="122">
        <f>SUM(H772:H856)</f>
        <v>2099</v>
      </c>
      <c r="I857" s="122"/>
      <c r="J857" s="122">
        <f>SUM(J772:J856)</f>
        <v>21</v>
      </c>
      <c r="K857" s="122">
        <f>SUM(K772:K856)</f>
        <v>2078</v>
      </c>
      <c r="L857" s="122"/>
      <c r="M857" s="122"/>
      <c r="N857" s="122">
        <f>SUM(N772:N856)</f>
        <v>117</v>
      </c>
      <c r="O857" s="122">
        <f>SUM(O772:O856)</f>
        <v>1982</v>
      </c>
      <c r="P857" s="122">
        <f>SUM(P772:P856)</f>
        <v>12</v>
      </c>
    </row>
    <row r="858" spans="1:17" s="112" customFormat="1" ht="25.5" customHeight="1">
      <c r="A858" s="138"/>
      <c r="B858" s="139"/>
      <c r="C858" s="139"/>
      <c r="D858" s="140"/>
      <c r="E858" s="141"/>
      <c r="F858" s="142"/>
      <c r="G858" s="138"/>
      <c r="H858" s="143"/>
      <c r="I858" s="144"/>
      <c r="J858" s="144"/>
      <c r="K858" s="144"/>
      <c r="L858" s="144"/>
      <c r="M858" s="138"/>
      <c r="N858" s="142"/>
      <c r="O858" s="142"/>
      <c r="P858" s="138"/>
    </row>
    <row r="859" spans="1:17" s="112" customFormat="1" ht="25.5" customHeight="1">
      <c r="A859" s="145"/>
      <c r="B859" s="145" t="s">
        <v>149</v>
      </c>
      <c r="C859" s="145"/>
      <c r="D859" s="145"/>
      <c r="E859" s="145"/>
      <c r="F859" s="145"/>
      <c r="G859" s="145"/>
      <c r="H859" s="145" t="s">
        <v>150</v>
      </c>
      <c r="I859" s="145"/>
      <c r="J859" s="145"/>
      <c r="K859" s="145"/>
      <c r="L859" s="145"/>
      <c r="M859" s="145"/>
      <c r="N859" s="145"/>
      <c r="O859" s="145"/>
      <c r="P859" s="145"/>
    </row>
    <row r="860" spans="1:17" s="112" customFormat="1" ht="25.5" customHeight="1">
      <c r="A860" s="12"/>
      <c r="B860" s="12"/>
      <c r="C860" s="12"/>
      <c r="D860" s="12"/>
      <c r="E860" s="12"/>
      <c r="F860" s="12"/>
      <c r="G860" s="12"/>
      <c r="H860" s="12"/>
      <c r="I860" s="12"/>
      <c r="J860" s="12"/>
      <c r="K860" s="12"/>
      <c r="L860" s="12"/>
      <c r="M860" s="12"/>
      <c r="N860" s="12"/>
      <c r="O860" s="12"/>
      <c r="P860" s="12"/>
    </row>
    <row r="861" spans="1:17" s="111" customFormat="1" ht="25.5" customHeight="1">
      <c r="A861" s="109"/>
      <c r="B861" s="110"/>
      <c r="C861" s="110"/>
      <c r="D861" s="110"/>
      <c r="E861" s="110"/>
      <c r="F861" s="110"/>
      <c r="G861" s="110"/>
      <c r="H861" s="575" t="s">
        <v>654</v>
      </c>
      <c r="I861" s="576"/>
      <c r="J861" s="576"/>
      <c r="K861" s="576"/>
      <c r="L861" s="576"/>
      <c r="M861" s="576"/>
      <c r="N861" s="576"/>
      <c r="O861" s="576"/>
      <c r="P861" s="576"/>
      <c r="Q861" s="576"/>
    </row>
    <row r="862" spans="1:17" s="111" customFormat="1" ht="53.25" customHeight="1">
      <c r="A862" s="109"/>
      <c r="B862" s="110"/>
      <c r="C862" s="110"/>
      <c r="D862" s="110"/>
      <c r="E862" s="575" t="s">
        <v>822</v>
      </c>
      <c r="F862" s="577"/>
      <c r="G862" s="577"/>
      <c r="H862" s="577"/>
      <c r="I862" s="577"/>
      <c r="J862" s="577"/>
      <c r="K862" s="577"/>
      <c r="L862" s="577"/>
      <c r="M862" s="577"/>
      <c r="N862" s="577"/>
      <c r="O862" s="577"/>
      <c r="P862" s="577"/>
      <c r="Q862" s="577"/>
    </row>
    <row r="863" spans="1:17" s="111" customFormat="1" ht="15" customHeight="1">
      <c r="A863" s="109"/>
      <c r="B863" s="110"/>
      <c r="C863" s="110"/>
      <c r="D863" s="110"/>
      <c r="E863" s="110"/>
      <c r="F863" s="110"/>
      <c r="G863" s="149"/>
      <c r="H863" s="150"/>
      <c r="I863" s="150"/>
      <c r="J863" s="150"/>
      <c r="K863" s="150"/>
      <c r="L863" s="150"/>
      <c r="M863" s="150"/>
      <c r="N863" s="150"/>
      <c r="O863" s="150"/>
      <c r="P863" s="150"/>
      <c r="Q863" s="150"/>
    </row>
    <row r="864" spans="1:17" s="112" customFormat="1" ht="31.5" customHeight="1">
      <c r="A864" s="578" t="s">
        <v>843</v>
      </c>
      <c r="B864" s="578"/>
      <c r="C864" s="578"/>
      <c r="D864" s="578"/>
      <c r="E864" s="578"/>
      <c r="F864" s="578"/>
      <c r="G864" s="578"/>
      <c r="H864" s="578"/>
      <c r="I864" s="578"/>
      <c r="J864" s="578"/>
      <c r="K864" s="578"/>
      <c r="L864" s="578"/>
      <c r="M864" s="578"/>
      <c r="N864" s="578"/>
      <c r="O864" s="578"/>
      <c r="P864" s="578"/>
      <c r="Q864" s="578"/>
    </row>
    <row r="865" spans="1:17" s="112" customFormat="1" ht="16.5" customHeight="1"/>
    <row r="866" spans="1:17" s="112" customFormat="1" ht="25.5" customHeight="1">
      <c r="A866" s="579" t="s">
        <v>32</v>
      </c>
      <c r="B866" s="578"/>
      <c r="C866" s="578"/>
      <c r="D866" s="578"/>
      <c r="E866" s="578"/>
      <c r="F866" s="578"/>
      <c r="G866" s="578"/>
      <c r="H866" s="578"/>
      <c r="I866" s="578"/>
      <c r="J866" s="578"/>
      <c r="K866" s="578"/>
      <c r="L866" s="578"/>
      <c r="M866" s="578"/>
      <c r="N866" s="578"/>
      <c r="O866" s="578"/>
      <c r="P866" s="578"/>
      <c r="Q866" s="578"/>
    </row>
    <row r="867" spans="1:17" s="112" customFormat="1" ht="14.25" customHeight="1">
      <c r="A867" s="580" t="s">
        <v>431</v>
      </c>
      <c r="B867" s="580"/>
      <c r="C867" s="580"/>
      <c r="D867" s="580"/>
      <c r="E867" s="580"/>
      <c r="F867" s="580"/>
      <c r="G867" s="580"/>
      <c r="H867" s="580"/>
      <c r="I867" s="580"/>
      <c r="J867" s="580"/>
      <c r="K867" s="580"/>
      <c r="L867" s="580"/>
      <c r="M867" s="580"/>
      <c r="N867" s="580"/>
      <c r="O867" s="580"/>
      <c r="P867" s="580"/>
      <c r="Q867" s="580"/>
    </row>
    <row r="868" spans="1:17" s="112" customFormat="1" ht="30" customHeight="1">
      <c r="A868" s="581" t="s">
        <v>657</v>
      </c>
      <c r="B868" s="568" t="s">
        <v>658</v>
      </c>
      <c r="C868" s="568" t="s">
        <v>659</v>
      </c>
      <c r="D868" s="568" t="s">
        <v>844</v>
      </c>
      <c r="E868" s="564" t="s">
        <v>660</v>
      </c>
      <c r="F868" s="564"/>
      <c r="G868" s="564" t="s">
        <v>661</v>
      </c>
      <c r="H868" s="564"/>
      <c r="I868" s="565" t="s">
        <v>662</v>
      </c>
      <c r="J868" s="566"/>
      <c r="K868" s="566"/>
      <c r="L868" s="566"/>
      <c r="M868" s="566"/>
      <c r="N868" s="566"/>
      <c r="O868" s="566"/>
      <c r="P868" s="566"/>
      <c r="Q868" s="567"/>
    </row>
    <row r="869" spans="1:17" s="112" customFormat="1" ht="25.5" customHeight="1">
      <c r="A869" s="582"/>
      <c r="B869" s="569"/>
      <c r="C869" s="569"/>
      <c r="D869" s="569"/>
      <c r="E869" s="568" t="s">
        <v>663</v>
      </c>
      <c r="F869" s="568" t="s">
        <v>664</v>
      </c>
      <c r="G869" s="568" t="s">
        <v>845</v>
      </c>
      <c r="H869" s="568" t="s">
        <v>666</v>
      </c>
      <c r="I869" s="563" t="s">
        <v>451</v>
      </c>
      <c r="J869" s="571" t="s">
        <v>452</v>
      </c>
      <c r="K869" s="571"/>
      <c r="L869" s="571"/>
      <c r="M869" s="572" t="s">
        <v>453</v>
      </c>
      <c r="N869" s="573"/>
      <c r="O869" s="573"/>
      <c r="P869" s="574"/>
      <c r="Q869" s="568" t="s">
        <v>454</v>
      </c>
    </row>
    <row r="870" spans="1:17" s="112" customFormat="1" ht="25.5" customHeight="1">
      <c r="A870" s="582"/>
      <c r="B870" s="569"/>
      <c r="C870" s="569"/>
      <c r="D870" s="569"/>
      <c r="E870" s="569"/>
      <c r="F870" s="569"/>
      <c r="G870" s="569"/>
      <c r="H870" s="569"/>
      <c r="I870" s="563"/>
      <c r="J870" s="563" t="s">
        <v>667</v>
      </c>
      <c r="K870" s="563" t="s">
        <v>668</v>
      </c>
      <c r="L870" s="563" t="s">
        <v>669</v>
      </c>
      <c r="M870" s="561" t="s">
        <v>670</v>
      </c>
      <c r="N870" s="561" t="s">
        <v>671</v>
      </c>
      <c r="O870" s="561" t="s">
        <v>672</v>
      </c>
      <c r="P870" s="561" t="s">
        <v>673</v>
      </c>
      <c r="Q870" s="569"/>
    </row>
    <row r="871" spans="1:17" s="112" customFormat="1" ht="64.5" customHeight="1">
      <c r="A871" s="583"/>
      <c r="B871" s="570"/>
      <c r="C871" s="570"/>
      <c r="D871" s="570"/>
      <c r="E871" s="570"/>
      <c r="F871" s="570"/>
      <c r="G871" s="570"/>
      <c r="H871" s="570"/>
      <c r="I871" s="563"/>
      <c r="J871" s="563"/>
      <c r="K871" s="563"/>
      <c r="L871" s="563"/>
      <c r="M871" s="562"/>
      <c r="N871" s="562"/>
      <c r="O871" s="562"/>
      <c r="P871" s="562"/>
      <c r="Q871" s="570"/>
    </row>
    <row r="872" spans="1:17" s="112" customFormat="1" ht="18" customHeight="1">
      <c r="A872" s="113" t="s">
        <v>674</v>
      </c>
      <c r="B872" s="113" t="s">
        <v>350</v>
      </c>
      <c r="C872" s="113" t="s">
        <v>352</v>
      </c>
      <c r="D872" s="113" t="s">
        <v>346</v>
      </c>
      <c r="E872" s="113" t="s">
        <v>675</v>
      </c>
      <c r="F872" s="113" t="s">
        <v>676</v>
      </c>
      <c r="G872" s="113" t="s">
        <v>677</v>
      </c>
      <c r="H872" s="113" t="s">
        <v>678</v>
      </c>
      <c r="I872" s="113" t="s">
        <v>679</v>
      </c>
      <c r="J872" s="113" t="s">
        <v>680</v>
      </c>
      <c r="K872" s="113" t="s">
        <v>357</v>
      </c>
      <c r="L872" s="113" t="s">
        <v>681</v>
      </c>
      <c r="M872" s="113" t="s">
        <v>682</v>
      </c>
      <c r="N872" s="113" t="s">
        <v>683</v>
      </c>
      <c r="O872" s="113" t="s">
        <v>684</v>
      </c>
      <c r="P872" s="113" t="s">
        <v>685</v>
      </c>
      <c r="Q872" s="113" t="s">
        <v>846</v>
      </c>
    </row>
    <row r="873" spans="1:17" s="112" customFormat="1" ht="22.5" customHeight="1">
      <c r="A873" s="114">
        <v>1</v>
      </c>
      <c r="B873" s="115" t="s">
        <v>847</v>
      </c>
      <c r="C873" s="116" t="s">
        <v>47</v>
      </c>
      <c r="D873" s="115" t="s">
        <v>848</v>
      </c>
      <c r="E873" s="152" t="s">
        <v>687</v>
      </c>
      <c r="F873" s="118" t="s">
        <v>680</v>
      </c>
      <c r="G873" s="119" t="s">
        <v>688</v>
      </c>
      <c r="H873" s="114">
        <v>0.4</v>
      </c>
      <c r="I873" s="120">
        <f>J873+K873+L873</f>
        <v>15</v>
      </c>
      <c r="J873" s="121"/>
      <c r="K873" s="121"/>
      <c r="L873" s="121">
        <f>O873+P873</f>
        <v>15</v>
      </c>
      <c r="M873" s="121"/>
      <c r="N873" s="114"/>
      <c r="O873" s="114">
        <v>1</v>
      </c>
      <c r="P873" s="114">
        <v>14</v>
      </c>
      <c r="Q873" s="114" t="s">
        <v>47</v>
      </c>
    </row>
    <row r="874" spans="1:17" s="112" customFormat="1" ht="22.5" customHeight="1">
      <c r="A874" s="114">
        <v>2</v>
      </c>
      <c r="B874" s="115" t="s">
        <v>847</v>
      </c>
      <c r="C874" s="116" t="s">
        <v>47</v>
      </c>
      <c r="D874" s="115"/>
      <c r="E874" s="153" t="s">
        <v>47</v>
      </c>
      <c r="F874" s="116" t="s">
        <v>47</v>
      </c>
      <c r="G874" s="119" t="s">
        <v>689</v>
      </c>
      <c r="H874" s="114">
        <v>0.4</v>
      </c>
      <c r="I874" s="120">
        <f t="shared" ref="I874:I943" si="12">J874+K874+L874</f>
        <v>10</v>
      </c>
      <c r="J874" s="121"/>
      <c r="K874" s="121"/>
      <c r="L874" s="121">
        <f>O874+P874</f>
        <v>10</v>
      </c>
      <c r="M874" s="121"/>
      <c r="N874" s="114"/>
      <c r="O874" s="114"/>
      <c r="P874" s="114">
        <v>10</v>
      </c>
      <c r="Q874" s="114" t="s">
        <v>47</v>
      </c>
    </row>
    <row r="875" spans="1:17" s="112" customFormat="1" ht="22.5" customHeight="1">
      <c r="A875" s="114">
        <v>3</v>
      </c>
      <c r="B875" s="115" t="s">
        <v>847</v>
      </c>
      <c r="C875" s="116" t="s">
        <v>47</v>
      </c>
      <c r="D875" s="115"/>
      <c r="E875" s="153" t="s">
        <v>47</v>
      </c>
      <c r="F875" s="116" t="s">
        <v>47</v>
      </c>
      <c r="G875" s="119" t="s">
        <v>690</v>
      </c>
      <c r="H875" s="114">
        <v>0.4</v>
      </c>
      <c r="I875" s="120">
        <f t="shared" si="12"/>
        <v>18</v>
      </c>
      <c r="J875" s="121"/>
      <c r="K875" s="121"/>
      <c r="L875" s="121">
        <f>O875+P875</f>
        <v>18</v>
      </c>
      <c r="M875" s="121"/>
      <c r="N875" s="114"/>
      <c r="O875" s="114">
        <v>1</v>
      </c>
      <c r="P875" s="114">
        <v>17</v>
      </c>
      <c r="Q875" s="114" t="s">
        <v>47</v>
      </c>
    </row>
    <row r="876" spans="1:17" s="112" customFormat="1" ht="22.5" customHeight="1">
      <c r="A876" s="114">
        <v>4</v>
      </c>
      <c r="B876" s="115" t="s">
        <v>847</v>
      </c>
      <c r="C876" s="116" t="s">
        <v>47</v>
      </c>
      <c r="D876" s="115"/>
      <c r="E876" s="153" t="s">
        <v>47</v>
      </c>
      <c r="F876" s="116" t="s">
        <v>47</v>
      </c>
      <c r="G876" s="119" t="s">
        <v>691</v>
      </c>
      <c r="H876" s="114">
        <v>0.4</v>
      </c>
      <c r="I876" s="120">
        <f t="shared" si="12"/>
        <v>2</v>
      </c>
      <c r="J876" s="122"/>
      <c r="K876" s="122"/>
      <c r="L876" s="121">
        <f>O876+P876</f>
        <v>2</v>
      </c>
      <c r="M876" s="122"/>
      <c r="N876" s="122"/>
      <c r="O876" s="122"/>
      <c r="P876" s="114">
        <v>2</v>
      </c>
      <c r="Q876" s="114" t="s">
        <v>47</v>
      </c>
    </row>
    <row r="877" spans="1:17" s="112" customFormat="1" ht="22.5" customHeight="1">
      <c r="A877" s="114">
        <v>5</v>
      </c>
      <c r="B877" s="115" t="s">
        <v>847</v>
      </c>
      <c r="C877" s="116" t="s">
        <v>47</v>
      </c>
      <c r="D877" s="115"/>
      <c r="E877" s="153" t="s">
        <v>47</v>
      </c>
      <c r="F877" s="116" t="s">
        <v>47</v>
      </c>
      <c r="G877" s="119" t="s">
        <v>692</v>
      </c>
      <c r="H877" s="114">
        <v>0.4</v>
      </c>
      <c r="I877" s="120">
        <f t="shared" si="12"/>
        <v>2</v>
      </c>
      <c r="J877" s="122"/>
      <c r="K877" s="114">
        <v>2</v>
      </c>
      <c r="L877" s="114"/>
      <c r="M877" s="114"/>
      <c r="N877" s="114"/>
      <c r="O877" s="114">
        <v>2</v>
      </c>
      <c r="P877" s="122"/>
      <c r="Q877" s="114" t="s">
        <v>47</v>
      </c>
    </row>
    <row r="878" spans="1:17" s="112" customFormat="1" ht="25.5" customHeight="1">
      <c r="A878" s="114">
        <v>6</v>
      </c>
      <c r="B878" s="115" t="s">
        <v>847</v>
      </c>
      <c r="C878" s="116" t="s">
        <v>47</v>
      </c>
      <c r="D878" s="115" t="s">
        <v>848</v>
      </c>
      <c r="E878" s="152" t="s">
        <v>693</v>
      </c>
      <c r="F878" s="118" t="s">
        <v>680</v>
      </c>
      <c r="G878" s="119" t="s">
        <v>694</v>
      </c>
      <c r="H878" s="114">
        <v>0.4</v>
      </c>
      <c r="I878" s="120">
        <f t="shared" si="12"/>
        <v>2</v>
      </c>
      <c r="J878" s="121"/>
      <c r="K878" s="121">
        <v>2</v>
      </c>
      <c r="L878" s="121"/>
      <c r="M878" s="121"/>
      <c r="N878" s="114"/>
      <c r="O878" s="114">
        <v>2</v>
      </c>
      <c r="P878" s="114"/>
      <c r="Q878" s="114" t="s">
        <v>47</v>
      </c>
    </row>
    <row r="879" spans="1:17" s="112" customFormat="1" ht="21" customHeight="1">
      <c r="A879" s="114">
        <v>7</v>
      </c>
      <c r="B879" s="115" t="s">
        <v>847</v>
      </c>
      <c r="C879" s="116" t="s">
        <v>47</v>
      </c>
      <c r="D879" s="115" t="s">
        <v>848</v>
      </c>
      <c r="E879" s="152" t="s">
        <v>687</v>
      </c>
      <c r="F879" s="118" t="s">
        <v>680</v>
      </c>
      <c r="G879" s="119" t="s">
        <v>695</v>
      </c>
      <c r="H879" s="114">
        <v>0.4</v>
      </c>
      <c r="I879" s="120">
        <f t="shared" si="12"/>
        <v>30</v>
      </c>
      <c r="J879" s="121"/>
      <c r="K879" s="121"/>
      <c r="L879" s="121">
        <f>O879+P879</f>
        <v>30</v>
      </c>
      <c r="M879" s="121"/>
      <c r="N879" s="114"/>
      <c r="O879" s="114">
        <v>9</v>
      </c>
      <c r="P879" s="114">
        <f>21</f>
        <v>21</v>
      </c>
      <c r="Q879" s="114" t="s">
        <v>47</v>
      </c>
    </row>
    <row r="880" spans="1:17" s="112" customFormat="1" ht="21" customHeight="1">
      <c r="A880" s="114">
        <v>8</v>
      </c>
      <c r="B880" s="115" t="s">
        <v>847</v>
      </c>
      <c r="C880" s="116" t="s">
        <v>47</v>
      </c>
      <c r="D880" s="115" t="s">
        <v>848</v>
      </c>
      <c r="E880" s="152" t="s">
        <v>687</v>
      </c>
      <c r="F880" s="118" t="s">
        <v>680</v>
      </c>
      <c r="G880" s="119" t="s">
        <v>696</v>
      </c>
      <c r="H880" s="114">
        <v>0.4</v>
      </c>
      <c r="I880" s="120">
        <f t="shared" si="12"/>
        <v>4</v>
      </c>
      <c r="J880" s="121"/>
      <c r="K880" s="121">
        <v>4</v>
      </c>
      <c r="L880" s="121"/>
      <c r="M880" s="121"/>
      <c r="N880" s="114"/>
      <c r="O880" s="114">
        <v>4</v>
      </c>
      <c r="P880" s="114"/>
      <c r="Q880" s="114" t="s">
        <v>47</v>
      </c>
    </row>
    <row r="881" spans="1:17" s="112" customFormat="1" ht="25.5" customHeight="1">
      <c r="A881" s="114">
        <v>9</v>
      </c>
      <c r="B881" s="115" t="s">
        <v>847</v>
      </c>
      <c r="C881" s="123"/>
      <c r="D881" s="115" t="s">
        <v>848</v>
      </c>
      <c r="E881" s="152" t="s">
        <v>697</v>
      </c>
      <c r="F881" s="118" t="s">
        <v>680</v>
      </c>
      <c r="G881" s="119" t="s">
        <v>698</v>
      </c>
      <c r="H881" s="114">
        <v>0.4</v>
      </c>
      <c r="I881" s="120">
        <f t="shared" si="12"/>
        <v>3</v>
      </c>
      <c r="J881" s="122"/>
      <c r="K881" s="122"/>
      <c r="L881" s="121">
        <f>O881+P881</f>
        <v>3</v>
      </c>
      <c r="M881" s="114"/>
      <c r="N881" s="114"/>
      <c r="O881" s="114">
        <v>3</v>
      </c>
      <c r="P881" s="114"/>
      <c r="Q881" s="114"/>
    </row>
    <row r="882" spans="1:17" s="112" customFormat="1" ht="21" customHeight="1">
      <c r="A882" s="114">
        <v>10</v>
      </c>
      <c r="B882" s="115" t="s">
        <v>847</v>
      </c>
      <c r="C882" s="116" t="s">
        <v>47</v>
      </c>
      <c r="D882" s="115" t="s">
        <v>848</v>
      </c>
      <c r="E882" s="152" t="s">
        <v>687</v>
      </c>
      <c r="F882" s="118" t="s">
        <v>680</v>
      </c>
      <c r="G882" s="119" t="s">
        <v>699</v>
      </c>
      <c r="H882" s="114">
        <v>0.4</v>
      </c>
      <c r="I882" s="120">
        <f t="shared" si="12"/>
        <v>2</v>
      </c>
      <c r="J882" s="121"/>
      <c r="K882" s="121">
        <v>2</v>
      </c>
      <c r="L882" s="121"/>
      <c r="M882" s="121"/>
      <c r="N882" s="114"/>
      <c r="O882" s="114">
        <v>2</v>
      </c>
      <c r="P882" s="114"/>
      <c r="Q882" s="114" t="s">
        <v>47</v>
      </c>
    </row>
    <row r="883" spans="1:17" s="112" customFormat="1" ht="21" customHeight="1">
      <c r="A883" s="114">
        <v>11</v>
      </c>
      <c r="B883" s="115" t="s">
        <v>847</v>
      </c>
      <c r="C883" s="116"/>
      <c r="D883" s="115" t="s">
        <v>848</v>
      </c>
      <c r="E883" s="152" t="s">
        <v>687</v>
      </c>
      <c r="F883" s="118" t="s">
        <v>680</v>
      </c>
      <c r="G883" s="119" t="s">
        <v>700</v>
      </c>
      <c r="H883" s="114">
        <v>0.4</v>
      </c>
      <c r="I883" s="120">
        <f t="shared" si="12"/>
        <v>18</v>
      </c>
      <c r="J883" s="121"/>
      <c r="K883" s="121"/>
      <c r="L883" s="121">
        <f t="shared" ref="L883:L947" si="13">O883+P883</f>
        <v>18</v>
      </c>
      <c r="M883" s="121"/>
      <c r="N883" s="114"/>
      <c r="O883" s="114">
        <f>3+1</f>
        <v>4</v>
      </c>
      <c r="P883" s="114">
        <f>13+1</f>
        <v>14</v>
      </c>
      <c r="Q883" s="114" t="s">
        <v>47</v>
      </c>
    </row>
    <row r="884" spans="1:17" s="112" customFormat="1" ht="21" customHeight="1">
      <c r="A884" s="114">
        <v>12</v>
      </c>
      <c r="B884" s="115" t="s">
        <v>847</v>
      </c>
      <c r="C884" s="123"/>
      <c r="D884" s="115"/>
      <c r="E884" s="151"/>
      <c r="F884" s="131"/>
      <c r="G884" s="119" t="s">
        <v>824</v>
      </c>
      <c r="H884" s="114">
        <v>0.4</v>
      </c>
      <c r="I884" s="120">
        <f t="shared" si="12"/>
        <v>21</v>
      </c>
      <c r="J884" s="114"/>
      <c r="K884" s="114"/>
      <c r="L884" s="121">
        <f t="shared" si="13"/>
        <v>21</v>
      </c>
      <c r="M884" s="114"/>
      <c r="N884" s="114"/>
      <c r="O884" s="114"/>
      <c r="P884" s="114">
        <f>1+20</f>
        <v>21</v>
      </c>
      <c r="Q884" s="114" t="s">
        <v>47</v>
      </c>
    </row>
    <row r="885" spans="1:17" s="112" customFormat="1" ht="21" customHeight="1">
      <c r="A885" s="114">
        <v>13</v>
      </c>
      <c r="B885" s="115" t="s">
        <v>847</v>
      </c>
      <c r="C885" s="116"/>
      <c r="D885" s="115" t="s">
        <v>848</v>
      </c>
      <c r="E885" s="152" t="s">
        <v>687</v>
      </c>
      <c r="F885" s="118" t="s">
        <v>680</v>
      </c>
      <c r="G885" s="119" t="s">
        <v>701</v>
      </c>
      <c r="H885" s="114">
        <v>0.4</v>
      </c>
      <c r="I885" s="120">
        <f t="shared" si="12"/>
        <v>4</v>
      </c>
      <c r="J885" s="121"/>
      <c r="K885" s="121"/>
      <c r="L885" s="121">
        <f t="shared" si="13"/>
        <v>4</v>
      </c>
      <c r="M885" s="121"/>
      <c r="N885" s="121"/>
      <c r="O885" s="121">
        <v>4</v>
      </c>
      <c r="P885" s="121"/>
      <c r="Q885" s="114" t="s">
        <v>47</v>
      </c>
    </row>
    <row r="886" spans="1:17" s="112" customFormat="1" ht="21" customHeight="1">
      <c r="A886" s="114">
        <v>14</v>
      </c>
      <c r="B886" s="115" t="s">
        <v>847</v>
      </c>
      <c r="C886" s="154"/>
      <c r="D886" s="115"/>
      <c r="E886" s="151"/>
      <c r="F886" s="126"/>
      <c r="G886" s="119" t="s">
        <v>702</v>
      </c>
      <c r="H886" s="114">
        <v>0.4</v>
      </c>
      <c r="I886" s="120">
        <f t="shared" si="12"/>
        <v>6</v>
      </c>
      <c r="J886" s="122"/>
      <c r="K886" s="122"/>
      <c r="L886" s="121">
        <f t="shared" si="13"/>
        <v>6</v>
      </c>
      <c r="M886" s="114"/>
      <c r="N886" s="114"/>
      <c r="O886" s="114"/>
      <c r="P886" s="114">
        <v>6</v>
      </c>
      <c r="Q886" s="114" t="s">
        <v>47</v>
      </c>
    </row>
    <row r="887" spans="1:17" s="112" customFormat="1" ht="21" customHeight="1">
      <c r="A887" s="114">
        <v>15</v>
      </c>
      <c r="B887" s="115" t="s">
        <v>847</v>
      </c>
      <c r="C887" s="154"/>
      <c r="D887" s="115"/>
      <c r="E887" s="155" t="s">
        <v>703</v>
      </c>
      <c r="F887" s="126" t="s">
        <v>680</v>
      </c>
      <c r="G887" s="119" t="s">
        <v>704</v>
      </c>
      <c r="H887" s="114">
        <v>0.4</v>
      </c>
      <c r="I887" s="120">
        <f t="shared" si="12"/>
        <v>8</v>
      </c>
      <c r="J887" s="122"/>
      <c r="K887" s="122"/>
      <c r="L887" s="121">
        <f t="shared" si="13"/>
        <v>8</v>
      </c>
      <c r="M887" s="114"/>
      <c r="N887" s="114"/>
      <c r="O887" s="114">
        <v>8</v>
      </c>
      <c r="P887" s="122"/>
      <c r="Q887" s="114">
        <v>3</v>
      </c>
    </row>
    <row r="888" spans="1:17" s="112" customFormat="1" ht="21" customHeight="1">
      <c r="A888" s="114">
        <v>16</v>
      </c>
      <c r="B888" s="115" t="s">
        <v>847</v>
      </c>
      <c r="C888" s="153"/>
      <c r="D888" s="115" t="s">
        <v>848</v>
      </c>
      <c r="E888" s="152" t="s">
        <v>687</v>
      </c>
      <c r="F888" s="118" t="s">
        <v>680</v>
      </c>
      <c r="G888" s="119" t="s">
        <v>705</v>
      </c>
      <c r="H888" s="114">
        <v>0.4</v>
      </c>
      <c r="I888" s="120">
        <f t="shared" si="12"/>
        <v>14</v>
      </c>
      <c r="J888" s="121"/>
      <c r="K888" s="121"/>
      <c r="L888" s="121">
        <f t="shared" si="13"/>
        <v>14</v>
      </c>
      <c r="M888" s="121"/>
      <c r="N888" s="114"/>
      <c r="O888" s="119">
        <v>12</v>
      </c>
      <c r="P888" s="119">
        <v>2</v>
      </c>
      <c r="Q888" s="114" t="s">
        <v>47</v>
      </c>
    </row>
    <row r="889" spans="1:17" s="112" customFormat="1" ht="21" customHeight="1">
      <c r="A889" s="114">
        <v>17</v>
      </c>
      <c r="B889" s="115" t="s">
        <v>847</v>
      </c>
      <c r="C889" s="116"/>
      <c r="D889" s="115" t="s">
        <v>848</v>
      </c>
      <c r="E889" s="156" t="s">
        <v>687</v>
      </c>
      <c r="F889" s="130" t="s">
        <v>680</v>
      </c>
      <c r="G889" s="119" t="s">
        <v>706</v>
      </c>
      <c r="H889" s="114">
        <v>0.4</v>
      </c>
      <c r="I889" s="120">
        <f t="shared" si="12"/>
        <v>75</v>
      </c>
      <c r="J889" s="121"/>
      <c r="K889" s="121"/>
      <c r="L889" s="121">
        <f t="shared" si="13"/>
        <v>75</v>
      </c>
      <c r="M889" s="121"/>
      <c r="N889" s="114"/>
      <c r="O889" s="119"/>
      <c r="P889" s="119">
        <v>75</v>
      </c>
      <c r="Q889" s="114" t="s">
        <v>47</v>
      </c>
    </row>
    <row r="890" spans="1:17" s="112" customFormat="1" ht="21" customHeight="1">
      <c r="A890" s="114">
        <v>18</v>
      </c>
      <c r="B890" s="115" t="s">
        <v>847</v>
      </c>
      <c r="C890" s="154"/>
      <c r="D890" s="115" t="s">
        <v>848</v>
      </c>
      <c r="E890" s="156" t="s">
        <v>687</v>
      </c>
      <c r="F890" s="130" t="s">
        <v>680</v>
      </c>
      <c r="G890" s="119" t="s">
        <v>707</v>
      </c>
      <c r="H890" s="114">
        <v>0.4</v>
      </c>
      <c r="I890" s="120">
        <f t="shared" si="12"/>
        <v>16</v>
      </c>
      <c r="J890" s="122"/>
      <c r="K890" s="122"/>
      <c r="L890" s="121">
        <f t="shared" si="13"/>
        <v>16</v>
      </c>
      <c r="M890" s="114"/>
      <c r="N890" s="114"/>
      <c r="O890" s="114">
        <v>2</v>
      </c>
      <c r="P890" s="114">
        <f>13+1</f>
        <v>14</v>
      </c>
      <c r="Q890" s="114" t="s">
        <v>47</v>
      </c>
    </row>
    <row r="891" spans="1:17" s="112" customFormat="1" ht="21" customHeight="1">
      <c r="A891" s="114">
        <v>19</v>
      </c>
      <c r="B891" s="115" t="s">
        <v>847</v>
      </c>
      <c r="C891" s="154"/>
      <c r="D891" s="115" t="s">
        <v>848</v>
      </c>
      <c r="E891" s="152" t="s">
        <v>687</v>
      </c>
      <c r="F891" s="118" t="s">
        <v>680</v>
      </c>
      <c r="G891" s="119" t="s">
        <v>708</v>
      </c>
      <c r="H891" s="114">
        <v>0.4</v>
      </c>
      <c r="I891" s="120">
        <f t="shared" si="12"/>
        <v>1</v>
      </c>
      <c r="J891" s="122"/>
      <c r="K891" s="114"/>
      <c r="L891" s="121">
        <f t="shared" si="13"/>
        <v>1</v>
      </c>
      <c r="M891" s="114"/>
      <c r="N891" s="114"/>
      <c r="O891" s="114"/>
      <c r="P891" s="114">
        <v>1</v>
      </c>
      <c r="Q891" s="114" t="s">
        <v>47</v>
      </c>
    </row>
    <row r="892" spans="1:17" s="112" customFormat="1" ht="27.75" customHeight="1">
      <c r="A892" s="114">
        <v>20</v>
      </c>
      <c r="B892" s="115" t="s">
        <v>847</v>
      </c>
      <c r="C892" s="154"/>
      <c r="D892" s="115" t="s">
        <v>849</v>
      </c>
      <c r="E892" s="151" t="s">
        <v>850</v>
      </c>
      <c r="F892" s="126"/>
      <c r="G892" s="119" t="s">
        <v>851</v>
      </c>
      <c r="H892" s="114">
        <v>0.4</v>
      </c>
      <c r="I892" s="120">
        <f t="shared" si="12"/>
        <v>2</v>
      </c>
      <c r="J892" s="122"/>
      <c r="K892" s="114"/>
      <c r="L892" s="121">
        <f t="shared" si="13"/>
        <v>2</v>
      </c>
      <c r="M892" s="114"/>
      <c r="N892" s="114"/>
      <c r="O892" s="114">
        <v>2</v>
      </c>
      <c r="P892" s="114"/>
      <c r="Q892" s="114" t="s">
        <v>47</v>
      </c>
    </row>
    <row r="893" spans="1:17" s="112" customFormat="1" ht="21" customHeight="1">
      <c r="A893" s="114">
        <v>21</v>
      </c>
      <c r="B893" s="115" t="s">
        <v>847</v>
      </c>
      <c r="C893" s="154"/>
      <c r="D893" s="115" t="s">
        <v>848</v>
      </c>
      <c r="E893" s="152" t="s">
        <v>687</v>
      </c>
      <c r="F893" s="118" t="s">
        <v>680</v>
      </c>
      <c r="G893" s="119" t="s">
        <v>710</v>
      </c>
      <c r="H893" s="114">
        <v>0.4</v>
      </c>
      <c r="I893" s="120">
        <f t="shared" si="12"/>
        <v>1</v>
      </c>
      <c r="J893" s="122"/>
      <c r="K893" s="114"/>
      <c r="L893" s="121">
        <f t="shared" si="13"/>
        <v>1</v>
      </c>
      <c r="M893" s="114"/>
      <c r="N893" s="114"/>
      <c r="O893" s="114">
        <v>1</v>
      </c>
      <c r="P893" s="114"/>
      <c r="Q893" s="114" t="s">
        <v>47</v>
      </c>
    </row>
    <row r="894" spans="1:17" s="112" customFormat="1" ht="21" customHeight="1">
      <c r="A894" s="114">
        <v>22</v>
      </c>
      <c r="B894" s="115" t="s">
        <v>847</v>
      </c>
      <c r="C894" s="154"/>
      <c r="D894" s="115" t="s">
        <v>848</v>
      </c>
      <c r="E894" s="152" t="s">
        <v>711</v>
      </c>
      <c r="F894" s="118" t="s">
        <v>680</v>
      </c>
      <c r="G894" s="119" t="s">
        <v>712</v>
      </c>
      <c r="H894" s="114">
        <v>0.4</v>
      </c>
      <c r="I894" s="120">
        <f t="shared" si="12"/>
        <v>26</v>
      </c>
      <c r="J894" s="122"/>
      <c r="K894" s="114"/>
      <c r="L894" s="121">
        <f t="shared" si="13"/>
        <v>26</v>
      </c>
      <c r="M894" s="114"/>
      <c r="N894" s="114"/>
      <c r="O894" s="114">
        <v>1</v>
      </c>
      <c r="P894" s="114">
        <v>25</v>
      </c>
      <c r="Q894" s="114" t="s">
        <v>47</v>
      </c>
    </row>
    <row r="895" spans="1:17" s="112" customFormat="1" ht="29.25" customHeight="1">
      <c r="A895" s="114">
        <v>23</v>
      </c>
      <c r="B895" s="115" t="s">
        <v>847</v>
      </c>
      <c r="C895" s="154"/>
      <c r="D895" s="115" t="s">
        <v>852</v>
      </c>
      <c r="E895" s="155" t="s">
        <v>825</v>
      </c>
      <c r="F895" s="118" t="s">
        <v>357</v>
      </c>
      <c r="G895" s="119" t="s">
        <v>826</v>
      </c>
      <c r="H895" s="114">
        <v>0.4</v>
      </c>
      <c r="I895" s="120">
        <f t="shared" si="12"/>
        <v>118</v>
      </c>
      <c r="J895" s="122"/>
      <c r="K895" s="122"/>
      <c r="L895" s="121">
        <f t="shared" si="13"/>
        <v>118</v>
      </c>
      <c r="M895" s="114"/>
      <c r="N895" s="114"/>
      <c r="O895" s="114">
        <v>1</v>
      </c>
      <c r="P895" s="114">
        <f>115+2</f>
        <v>117</v>
      </c>
      <c r="Q895" s="114"/>
    </row>
    <row r="896" spans="1:17" s="112" customFormat="1" ht="21" customHeight="1">
      <c r="A896" s="114">
        <v>24</v>
      </c>
      <c r="B896" s="115" t="s">
        <v>847</v>
      </c>
      <c r="C896" s="154"/>
      <c r="D896" s="115" t="s">
        <v>848</v>
      </c>
      <c r="E896" s="152" t="s">
        <v>687</v>
      </c>
      <c r="F896" s="118" t="s">
        <v>680</v>
      </c>
      <c r="G896" s="119" t="s">
        <v>715</v>
      </c>
      <c r="H896" s="114">
        <v>0.4</v>
      </c>
      <c r="I896" s="120">
        <f t="shared" si="12"/>
        <v>35</v>
      </c>
      <c r="J896" s="122"/>
      <c r="K896" s="114"/>
      <c r="L896" s="121">
        <f t="shared" si="13"/>
        <v>35</v>
      </c>
      <c r="M896" s="114"/>
      <c r="N896" s="114"/>
      <c r="O896" s="114">
        <v>1</v>
      </c>
      <c r="P896" s="114">
        <f>3+31</f>
        <v>34</v>
      </c>
      <c r="Q896" s="114" t="s">
        <v>47</v>
      </c>
    </row>
    <row r="897" spans="1:17" s="112" customFormat="1" ht="21" customHeight="1">
      <c r="A897" s="114">
        <v>25</v>
      </c>
      <c r="B897" s="115" t="s">
        <v>847</v>
      </c>
      <c r="C897" s="154"/>
      <c r="D897" s="115" t="s">
        <v>848</v>
      </c>
      <c r="E897" s="152" t="s">
        <v>687</v>
      </c>
      <c r="F897" s="118" t="s">
        <v>680</v>
      </c>
      <c r="G897" s="119" t="s">
        <v>716</v>
      </c>
      <c r="H897" s="114">
        <v>0.4</v>
      </c>
      <c r="I897" s="120">
        <f t="shared" si="12"/>
        <v>1</v>
      </c>
      <c r="J897" s="122"/>
      <c r="K897" s="114"/>
      <c r="L897" s="121">
        <f t="shared" si="13"/>
        <v>1</v>
      </c>
      <c r="M897" s="114"/>
      <c r="N897" s="114"/>
      <c r="O897" s="114">
        <v>1</v>
      </c>
      <c r="P897" s="114"/>
      <c r="Q897" s="114" t="s">
        <v>47</v>
      </c>
    </row>
    <row r="898" spans="1:17" s="112" customFormat="1" ht="25.5" customHeight="1">
      <c r="A898" s="114">
        <v>26</v>
      </c>
      <c r="B898" s="115" t="s">
        <v>847</v>
      </c>
      <c r="C898" s="154"/>
      <c r="D898" s="115" t="s">
        <v>853</v>
      </c>
      <c r="E898" s="155" t="s">
        <v>717</v>
      </c>
      <c r="F898" s="118" t="s">
        <v>680</v>
      </c>
      <c r="G898" s="119" t="s">
        <v>718</v>
      </c>
      <c r="H898" s="114">
        <v>0.4</v>
      </c>
      <c r="I898" s="120">
        <f t="shared" si="12"/>
        <v>2</v>
      </c>
      <c r="J898" s="122"/>
      <c r="K898" s="114"/>
      <c r="L898" s="121">
        <f t="shared" si="13"/>
        <v>2</v>
      </c>
      <c r="M898" s="114"/>
      <c r="N898" s="114"/>
      <c r="O898" s="114">
        <v>2</v>
      </c>
      <c r="P898" s="114"/>
      <c r="Q898" s="114" t="s">
        <v>47</v>
      </c>
    </row>
    <row r="899" spans="1:17" s="112" customFormat="1" ht="25.5" customHeight="1">
      <c r="A899" s="114">
        <v>27</v>
      </c>
      <c r="B899" s="115" t="s">
        <v>847</v>
      </c>
      <c r="C899" s="154"/>
      <c r="D899" s="115" t="s">
        <v>854</v>
      </c>
      <c r="E899" s="155" t="s">
        <v>827</v>
      </c>
      <c r="F899" s="126" t="s">
        <v>680</v>
      </c>
      <c r="G899" s="119" t="s">
        <v>720</v>
      </c>
      <c r="H899" s="114">
        <v>0.4</v>
      </c>
      <c r="I899" s="120">
        <f t="shared" si="12"/>
        <v>2</v>
      </c>
      <c r="J899" s="122"/>
      <c r="K899" s="114"/>
      <c r="L899" s="121">
        <f t="shared" si="13"/>
        <v>2</v>
      </c>
      <c r="M899" s="114"/>
      <c r="N899" s="114"/>
      <c r="O899" s="114">
        <v>2</v>
      </c>
      <c r="P899" s="114"/>
      <c r="Q899" s="114" t="s">
        <v>47</v>
      </c>
    </row>
    <row r="900" spans="1:17" s="112" customFormat="1" ht="27" customHeight="1">
      <c r="A900" s="114">
        <v>28</v>
      </c>
      <c r="B900" s="115" t="s">
        <v>847</v>
      </c>
      <c r="C900" s="154"/>
      <c r="D900" s="115" t="s">
        <v>854</v>
      </c>
      <c r="E900" s="155" t="s">
        <v>827</v>
      </c>
      <c r="F900" s="126" t="s">
        <v>680</v>
      </c>
      <c r="G900" s="119" t="s">
        <v>828</v>
      </c>
      <c r="H900" s="114">
        <v>0.4</v>
      </c>
      <c r="I900" s="120">
        <f t="shared" si="12"/>
        <v>6</v>
      </c>
      <c r="J900" s="122"/>
      <c r="K900" s="114"/>
      <c r="L900" s="121">
        <f t="shared" si="13"/>
        <v>6</v>
      </c>
      <c r="M900" s="114"/>
      <c r="N900" s="114"/>
      <c r="O900" s="114">
        <v>1</v>
      </c>
      <c r="P900" s="114">
        <f>4+1</f>
        <v>5</v>
      </c>
      <c r="Q900" s="114" t="s">
        <v>47</v>
      </c>
    </row>
    <row r="901" spans="1:17" s="112" customFormat="1" ht="21.75" customHeight="1">
      <c r="A901" s="114">
        <v>29</v>
      </c>
      <c r="B901" s="115" t="s">
        <v>847</v>
      </c>
      <c r="C901" s="154"/>
      <c r="D901" s="115"/>
      <c r="E901" s="155"/>
      <c r="F901" s="126"/>
      <c r="G901" s="119" t="s">
        <v>723</v>
      </c>
      <c r="H901" s="114">
        <v>0.4</v>
      </c>
      <c r="I901" s="120">
        <f t="shared" si="12"/>
        <v>33</v>
      </c>
      <c r="J901" s="122"/>
      <c r="K901" s="114"/>
      <c r="L901" s="121">
        <f t="shared" si="13"/>
        <v>33</v>
      </c>
      <c r="M901" s="114"/>
      <c r="N901" s="114"/>
      <c r="O901" s="114"/>
      <c r="P901" s="114">
        <v>33</v>
      </c>
      <c r="Q901" s="114" t="s">
        <v>47</v>
      </c>
    </row>
    <row r="902" spans="1:17" s="112" customFormat="1" ht="23.25" customHeight="1">
      <c r="A902" s="114">
        <v>30</v>
      </c>
      <c r="B902" s="115" t="s">
        <v>847</v>
      </c>
      <c r="C902" s="154"/>
      <c r="D902" s="115"/>
      <c r="E902" s="155"/>
      <c r="F902" s="126"/>
      <c r="G902" s="119" t="s">
        <v>724</v>
      </c>
      <c r="H902" s="114">
        <v>0.4</v>
      </c>
      <c r="I902" s="120">
        <f t="shared" si="12"/>
        <v>36</v>
      </c>
      <c r="J902" s="122"/>
      <c r="K902" s="114"/>
      <c r="L902" s="121">
        <f t="shared" si="13"/>
        <v>36</v>
      </c>
      <c r="M902" s="114"/>
      <c r="N902" s="114"/>
      <c r="O902" s="114"/>
      <c r="P902" s="114">
        <f>1+35</f>
        <v>36</v>
      </c>
      <c r="Q902" s="114" t="s">
        <v>47</v>
      </c>
    </row>
    <row r="903" spans="1:17" s="112" customFormat="1" ht="25.5" customHeight="1">
      <c r="A903" s="114">
        <v>31</v>
      </c>
      <c r="B903" s="115" t="s">
        <v>847</v>
      </c>
      <c r="C903" s="154"/>
      <c r="D903" s="115" t="s">
        <v>855</v>
      </c>
      <c r="E903" s="155" t="s">
        <v>796</v>
      </c>
      <c r="F903" s="126" t="s">
        <v>680</v>
      </c>
      <c r="G903" s="119" t="s">
        <v>797</v>
      </c>
      <c r="H903" s="114">
        <v>0.4</v>
      </c>
      <c r="I903" s="120">
        <f t="shared" si="12"/>
        <v>2</v>
      </c>
      <c r="J903" s="122"/>
      <c r="K903" s="114"/>
      <c r="L903" s="121">
        <f t="shared" si="13"/>
        <v>2</v>
      </c>
      <c r="M903" s="114"/>
      <c r="N903" s="114"/>
      <c r="O903" s="114">
        <v>2</v>
      </c>
      <c r="P903" s="114"/>
      <c r="Q903" s="114">
        <v>4</v>
      </c>
    </row>
    <row r="904" spans="1:17" s="112" customFormat="1" ht="25.5" customHeight="1">
      <c r="A904" s="114">
        <v>32</v>
      </c>
      <c r="B904" s="115" t="s">
        <v>847</v>
      </c>
      <c r="C904" s="154"/>
      <c r="D904" s="115"/>
      <c r="E904" s="155"/>
      <c r="F904" s="126"/>
      <c r="G904" s="119" t="s">
        <v>798</v>
      </c>
      <c r="H904" s="114">
        <v>0.4</v>
      </c>
      <c r="I904" s="120">
        <f t="shared" si="12"/>
        <v>15</v>
      </c>
      <c r="J904" s="122"/>
      <c r="K904" s="122"/>
      <c r="L904" s="121">
        <f t="shared" si="13"/>
        <v>15</v>
      </c>
      <c r="M904" s="114"/>
      <c r="N904" s="114"/>
      <c r="O904" s="114"/>
      <c r="P904" s="114">
        <v>15</v>
      </c>
      <c r="Q904" s="114" t="s">
        <v>47</v>
      </c>
    </row>
    <row r="905" spans="1:17" s="112" customFormat="1" ht="36.75" customHeight="1">
      <c r="A905" s="114">
        <v>33</v>
      </c>
      <c r="B905" s="115" t="s">
        <v>847</v>
      </c>
      <c r="C905" s="154"/>
      <c r="D905" s="115" t="s">
        <v>856</v>
      </c>
      <c r="E905" s="155" t="s">
        <v>725</v>
      </c>
      <c r="F905" s="126" t="s">
        <v>680</v>
      </c>
      <c r="G905" s="119" t="s">
        <v>726</v>
      </c>
      <c r="H905" s="114">
        <v>0.4</v>
      </c>
      <c r="I905" s="120">
        <f t="shared" si="12"/>
        <v>4</v>
      </c>
      <c r="J905" s="122"/>
      <c r="K905" s="122"/>
      <c r="L905" s="121">
        <f t="shared" si="13"/>
        <v>4</v>
      </c>
      <c r="M905" s="114"/>
      <c r="N905" s="114"/>
      <c r="O905" s="114">
        <v>4</v>
      </c>
      <c r="P905" s="114"/>
      <c r="Q905" s="114" t="s">
        <v>47</v>
      </c>
    </row>
    <row r="906" spans="1:17" s="112" customFormat="1" ht="24" customHeight="1">
      <c r="A906" s="114">
        <v>34</v>
      </c>
      <c r="B906" s="115" t="s">
        <v>847</v>
      </c>
      <c r="C906" s="123"/>
      <c r="D906" s="115"/>
      <c r="E906" s="151"/>
      <c r="F906" s="131"/>
      <c r="G906" s="119" t="s">
        <v>727</v>
      </c>
      <c r="H906" s="114">
        <v>0.4</v>
      </c>
      <c r="I906" s="120">
        <f t="shared" si="12"/>
        <v>62</v>
      </c>
      <c r="J906" s="114"/>
      <c r="K906" s="114"/>
      <c r="L906" s="121">
        <f t="shared" si="13"/>
        <v>62</v>
      </c>
      <c r="M906" s="114"/>
      <c r="N906" s="114"/>
      <c r="O906" s="114"/>
      <c r="P906" s="114">
        <f>1+61</f>
        <v>62</v>
      </c>
      <c r="Q906" s="114" t="s">
        <v>47</v>
      </c>
    </row>
    <row r="907" spans="1:17" s="112" customFormat="1" ht="24" customHeight="1">
      <c r="A907" s="114">
        <v>35</v>
      </c>
      <c r="B907" s="115" t="s">
        <v>847</v>
      </c>
      <c r="C907" s="154"/>
      <c r="D907" s="115"/>
      <c r="E907" s="155"/>
      <c r="F907" s="126"/>
      <c r="G907" s="119" t="s">
        <v>728</v>
      </c>
      <c r="H907" s="114">
        <v>0.4</v>
      </c>
      <c r="I907" s="120">
        <f t="shared" si="12"/>
        <v>16</v>
      </c>
      <c r="J907" s="122"/>
      <c r="K907" s="122"/>
      <c r="L907" s="121">
        <f t="shared" si="13"/>
        <v>16</v>
      </c>
      <c r="M907" s="114"/>
      <c r="N907" s="114"/>
      <c r="O907" s="114">
        <v>2</v>
      </c>
      <c r="P907" s="114">
        <f>12+2</f>
        <v>14</v>
      </c>
      <c r="Q907" s="114" t="s">
        <v>47</v>
      </c>
    </row>
    <row r="908" spans="1:17" s="112" customFormat="1" ht="24" customHeight="1">
      <c r="A908" s="114">
        <v>36</v>
      </c>
      <c r="B908" s="115" t="s">
        <v>847</v>
      </c>
      <c r="C908" s="154"/>
      <c r="D908" s="115"/>
      <c r="E908" s="155"/>
      <c r="F908" s="126"/>
      <c r="G908" s="119" t="s">
        <v>729</v>
      </c>
      <c r="H908" s="114">
        <v>0.4</v>
      </c>
      <c r="I908" s="120">
        <f t="shared" si="12"/>
        <v>1</v>
      </c>
      <c r="J908" s="122"/>
      <c r="K908" s="122"/>
      <c r="L908" s="121">
        <f t="shared" si="13"/>
        <v>1</v>
      </c>
      <c r="M908" s="114"/>
      <c r="N908" s="114"/>
      <c r="O908" s="114"/>
      <c r="P908" s="114">
        <v>1</v>
      </c>
      <c r="Q908" s="114" t="s">
        <v>47</v>
      </c>
    </row>
    <row r="909" spans="1:17" s="112" customFormat="1" ht="25.5" customHeight="1">
      <c r="A909" s="114">
        <v>37</v>
      </c>
      <c r="B909" s="115" t="s">
        <v>847</v>
      </c>
      <c r="C909" s="154"/>
      <c r="D909" s="115" t="s">
        <v>857</v>
      </c>
      <c r="E909" s="155" t="s">
        <v>496</v>
      </c>
      <c r="F909" s="126" t="s">
        <v>680</v>
      </c>
      <c r="G909" s="119" t="s">
        <v>730</v>
      </c>
      <c r="H909" s="114">
        <v>0.4</v>
      </c>
      <c r="I909" s="120">
        <f t="shared" si="12"/>
        <v>84</v>
      </c>
      <c r="J909" s="122"/>
      <c r="K909" s="122"/>
      <c r="L909" s="121">
        <f t="shared" si="13"/>
        <v>84</v>
      </c>
      <c r="M909" s="114"/>
      <c r="N909" s="114"/>
      <c r="O909" s="114"/>
      <c r="P909" s="114">
        <f>1+83</f>
        <v>84</v>
      </c>
      <c r="Q909" s="114" t="s">
        <v>47</v>
      </c>
    </row>
    <row r="910" spans="1:17" s="112" customFormat="1" ht="38.25" customHeight="1">
      <c r="A910" s="114">
        <v>38</v>
      </c>
      <c r="B910" s="115" t="s">
        <v>847</v>
      </c>
      <c r="C910" s="154"/>
      <c r="D910" s="115" t="s">
        <v>858</v>
      </c>
      <c r="E910" s="155" t="s">
        <v>519</v>
      </c>
      <c r="F910" s="126" t="s">
        <v>680</v>
      </c>
      <c r="G910" s="119" t="s">
        <v>731</v>
      </c>
      <c r="H910" s="114">
        <v>0.4</v>
      </c>
      <c r="I910" s="120">
        <f t="shared" si="12"/>
        <v>2</v>
      </c>
      <c r="J910" s="122"/>
      <c r="K910" s="122"/>
      <c r="L910" s="121">
        <f t="shared" si="13"/>
        <v>2</v>
      </c>
      <c r="M910" s="114"/>
      <c r="N910" s="114"/>
      <c r="O910" s="114">
        <v>2</v>
      </c>
      <c r="P910" s="114"/>
      <c r="Q910" s="114" t="s">
        <v>47</v>
      </c>
    </row>
    <row r="911" spans="1:17" s="112" customFormat="1" ht="25.5" customHeight="1">
      <c r="A911" s="114">
        <v>39</v>
      </c>
      <c r="B911" s="115" t="s">
        <v>847</v>
      </c>
      <c r="C911" s="154"/>
      <c r="D911" s="115"/>
      <c r="E911" s="155"/>
      <c r="F911" s="126"/>
      <c r="G911" s="119" t="s">
        <v>732</v>
      </c>
      <c r="H911" s="114">
        <v>0.4</v>
      </c>
      <c r="I911" s="120">
        <f t="shared" si="12"/>
        <v>2</v>
      </c>
      <c r="J911" s="122"/>
      <c r="K911" s="114">
        <v>2</v>
      </c>
      <c r="L911" s="121"/>
      <c r="M911" s="114"/>
      <c r="N911" s="114"/>
      <c r="O911" s="114">
        <v>2</v>
      </c>
      <c r="P911" s="114"/>
      <c r="Q911" s="114" t="s">
        <v>47</v>
      </c>
    </row>
    <row r="912" spans="1:17" s="112" customFormat="1" ht="37.5" customHeight="1">
      <c r="A912" s="114">
        <v>40</v>
      </c>
      <c r="B912" s="115" t="s">
        <v>847</v>
      </c>
      <c r="C912" s="154"/>
      <c r="D912" s="115" t="s">
        <v>859</v>
      </c>
      <c r="E912" s="155" t="s">
        <v>733</v>
      </c>
      <c r="F912" s="126" t="s">
        <v>680</v>
      </c>
      <c r="G912" s="119" t="s">
        <v>734</v>
      </c>
      <c r="H912" s="114">
        <v>0.4</v>
      </c>
      <c r="I912" s="120">
        <f t="shared" si="12"/>
        <v>4</v>
      </c>
      <c r="J912" s="122"/>
      <c r="K912" s="122"/>
      <c r="L912" s="121">
        <f t="shared" si="13"/>
        <v>4</v>
      </c>
      <c r="M912" s="114"/>
      <c r="N912" s="114"/>
      <c r="O912" s="114">
        <v>3</v>
      </c>
      <c r="P912" s="114">
        <v>1</v>
      </c>
      <c r="Q912" s="114" t="s">
        <v>47</v>
      </c>
    </row>
    <row r="913" spans="1:17" s="112" customFormat="1" ht="25.5" customHeight="1">
      <c r="A913" s="114">
        <v>41</v>
      </c>
      <c r="B913" s="115" t="s">
        <v>847</v>
      </c>
      <c r="C913" s="123"/>
      <c r="D913" s="115" t="s">
        <v>860</v>
      </c>
      <c r="E913" s="155" t="s">
        <v>596</v>
      </c>
      <c r="F913" s="126" t="s">
        <v>680</v>
      </c>
      <c r="G913" s="119" t="s">
        <v>861</v>
      </c>
      <c r="H913" s="114">
        <v>0.4</v>
      </c>
      <c r="I913" s="120">
        <f t="shared" si="12"/>
        <v>1</v>
      </c>
      <c r="J913" s="122"/>
      <c r="K913" s="122"/>
      <c r="L913" s="121">
        <f t="shared" si="13"/>
        <v>1</v>
      </c>
      <c r="M913" s="122"/>
      <c r="N913" s="122"/>
      <c r="O913" s="114">
        <v>1</v>
      </c>
      <c r="P913" s="122"/>
      <c r="Q913" s="114" t="s">
        <v>47</v>
      </c>
    </row>
    <row r="914" spans="1:17" s="112" customFormat="1" ht="28.5" customHeight="1">
      <c r="A914" s="114">
        <v>42</v>
      </c>
      <c r="B914" s="115" t="s">
        <v>847</v>
      </c>
      <c r="C914" s="154"/>
      <c r="D914" s="115" t="s">
        <v>862</v>
      </c>
      <c r="E914" s="155" t="s">
        <v>717</v>
      </c>
      <c r="F914" s="126" t="s">
        <v>680</v>
      </c>
      <c r="G914" s="119" t="s">
        <v>735</v>
      </c>
      <c r="H914" s="114">
        <v>0.4</v>
      </c>
      <c r="I914" s="120">
        <f t="shared" si="12"/>
        <v>2</v>
      </c>
      <c r="J914" s="122"/>
      <c r="K914" s="114">
        <v>2</v>
      </c>
      <c r="L914" s="121"/>
      <c r="M914" s="114"/>
      <c r="N914" s="114"/>
      <c r="O914" s="114">
        <v>2</v>
      </c>
      <c r="P914" s="114"/>
      <c r="Q914" s="114" t="s">
        <v>47</v>
      </c>
    </row>
    <row r="915" spans="1:17" s="112" customFormat="1" ht="37.5" customHeight="1">
      <c r="A915" s="114">
        <v>43</v>
      </c>
      <c r="B915" s="115" t="s">
        <v>847</v>
      </c>
      <c r="C915" s="154"/>
      <c r="D915" s="115" t="s">
        <v>863</v>
      </c>
      <c r="E915" s="155" t="s">
        <v>736</v>
      </c>
      <c r="F915" s="126" t="s">
        <v>680</v>
      </c>
      <c r="G915" s="119" t="s">
        <v>737</v>
      </c>
      <c r="H915" s="114">
        <v>0.4</v>
      </c>
      <c r="I915" s="120">
        <f t="shared" si="12"/>
        <v>35</v>
      </c>
      <c r="J915" s="122"/>
      <c r="K915" s="122"/>
      <c r="L915" s="121">
        <f t="shared" si="13"/>
        <v>35</v>
      </c>
      <c r="M915" s="114"/>
      <c r="N915" s="114"/>
      <c r="O915" s="114"/>
      <c r="P915" s="114">
        <f>2+33</f>
        <v>35</v>
      </c>
      <c r="Q915" s="114" t="s">
        <v>47</v>
      </c>
    </row>
    <row r="916" spans="1:17" s="112" customFormat="1" ht="25.5" customHeight="1">
      <c r="A916" s="114">
        <v>44</v>
      </c>
      <c r="B916" s="115" t="s">
        <v>847</v>
      </c>
      <c r="C916" s="154"/>
      <c r="D916" s="115"/>
      <c r="E916" s="155"/>
      <c r="F916" s="126"/>
      <c r="G916" s="119" t="s">
        <v>738</v>
      </c>
      <c r="H916" s="114">
        <v>0.4</v>
      </c>
      <c r="I916" s="120">
        <f t="shared" si="12"/>
        <v>30</v>
      </c>
      <c r="J916" s="122"/>
      <c r="K916" s="122"/>
      <c r="L916" s="121">
        <f t="shared" si="13"/>
        <v>30</v>
      </c>
      <c r="M916" s="114"/>
      <c r="N916" s="114"/>
      <c r="O916" s="114"/>
      <c r="P916" s="114">
        <f>8+22</f>
        <v>30</v>
      </c>
      <c r="Q916" s="114" t="s">
        <v>47</v>
      </c>
    </row>
    <row r="917" spans="1:17" s="112" customFormat="1" ht="25.5" customHeight="1">
      <c r="A917" s="114">
        <v>45</v>
      </c>
      <c r="B917" s="115" t="s">
        <v>847</v>
      </c>
      <c r="C917" s="154"/>
      <c r="D917" s="115" t="s">
        <v>853</v>
      </c>
      <c r="E917" s="155" t="s">
        <v>717</v>
      </c>
      <c r="F917" s="126" t="s">
        <v>680</v>
      </c>
      <c r="G917" s="119" t="s">
        <v>799</v>
      </c>
      <c r="H917" s="114">
        <v>0.4</v>
      </c>
      <c r="I917" s="120">
        <f t="shared" si="12"/>
        <v>5</v>
      </c>
      <c r="J917" s="122"/>
      <c r="K917" s="114">
        <v>3</v>
      </c>
      <c r="L917" s="121">
        <v>2</v>
      </c>
      <c r="M917" s="114"/>
      <c r="N917" s="114"/>
      <c r="O917" s="114">
        <v>5</v>
      </c>
      <c r="P917" s="114"/>
      <c r="Q917" s="114" t="s">
        <v>47</v>
      </c>
    </row>
    <row r="918" spans="1:17" s="112" customFormat="1" ht="23.25" customHeight="1">
      <c r="A918" s="114">
        <v>46</v>
      </c>
      <c r="B918" s="115" t="s">
        <v>847</v>
      </c>
      <c r="C918" s="154"/>
      <c r="D918" s="115"/>
      <c r="E918" s="155"/>
      <c r="F918" s="126"/>
      <c r="G918" s="119" t="s">
        <v>739</v>
      </c>
      <c r="H918" s="114">
        <v>0.4</v>
      </c>
      <c r="I918" s="120">
        <f t="shared" si="12"/>
        <v>6</v>
      </c>
      <c r="J918" s="122"/>
      <c r="K918" s="122"/>
      <c r="L918" s="121">
        <f t="shared" si="13"/>
        <v>6</v>
      </c>
      <c r="M918" s="114"/>
      <c r="N918" s="114"/>
      <c r="O918" s="114"/>
      <c r="P918" s="114">
        <f>2+4</f>
        <v>6</v>
      </c>
      <c r="Q918" s="114" t="s">
        <v>47</v>
      </c>
    </row>
    <row r="919" spans="1:17" s="112" customFormat="1" ht="23.25" customHeight="1">
      <c r="A919" s="114">
        <v>47</v>
      </c>
      <c r="B919" s="115" t="s">
        <v>847</v>
      </c>
      <c r="C919" s="154"/>
      <c r="D919" s="115"/>
      <c r="E919" s="155"/>
      <c r="F919" s="126"/>
      <c r="G919" s="119" t="s">
        <v>740</v>
      </c>
      <c r="H919" s="114">
        <v>0.4</v>
      </c>
      <c r="I919" s="120">
        <f t="shared" si="12"/>
        <v>6</v>
      </c>
      <c r="J919" s="122"/>
      <c r="K919" s="122"/>
      <c r="L919" s="121">
        <f t="shared" si="13"/>
        <v>6</v>
      </c>
      <c r="M919" s="114"/>
      <c r="N919" s="114"/>
      <c r="O919" s="114"/>
      <c r="P919" s="114">
        <f>3+3</f>
        <v>6</v>
      </c>
      <c r="Q919" s="114" t="s">
        <v>47</v>
      </c>
    </row>
    <row r="920" spans="1:17" s="112" customFormat="1" ht="25.5" customHeight="1">
      <c r="A920" s="114">
        <v>48</v>
      </c>
      <c r="B920" s="115" t="s">
        <v>847</v>
      </c>
      <c r="C920" s="154"/>
      <c r="D920" s="115" t="s">
        <v>864</v>
      </c>
      <c r="E920" s="155" t="s">
        <v>741</v>
      </c>
      <c r="F920" s="126" t="s">
        <v>680</v>
      </c>
      <c r="G920" s="119" t="s">
        <v>742</v>
      </c>
      <c r="H920" s="114">
        <v>0.4</v>
      </c>
      <c r="I920" s="120">
        <f t="shared" si="12"/>
        <v>115</v>
      </c>
      <c r="J920" s="122"/>
      <c r="K920" s="122"/>
      <c r="L920" s="121">
        <f t="shared" si="13"/>
        <v>115</v>
      </c>
      <c r="M920" s="114"/>
      <c r="N920" s="114"/>
      <c r="O920" s="114"/>
      <c r="P920" s="114">
        <f>2+113</f>
        <v>115</v>
      </c>
      <c r="Q920" s="114" t="s">
        <v>47</v>
      </c>
    </row>
    <row r="921" spans="1:17" s="112" customFormat="1" ht="28.5" customHeight="1">
      <c r="A921" s="114">
        <v>49</v>
      </c>
      <c r="B921" s="115" t="s">
        <v>847</v>
      </c>
      <c r="C921" s="154"/>
      <c r="D921" s="115" t="s">
        <v>865</v>
      </c>
      <c r="E921" s="155" t="s">
        <v>743</v>
      </c>
      <c r="F921" s="126" t="s">
        <v>680</v>
      </c>
      <c r="G921" s="119" t="s">
        <v>744</v>
      </c>
      <c r="H921" s="114">
        <v>0.4</v>
      </c>
      <c r="I921" s="120">
        <f t="shared" si="12"/>
        <v>2</v>
      </c>
      <c r="J921" s="122"/>
      <c r="K921" s="114">
        <v>2</v>
      </c>
      <c r="L921" s="121"/>
      <c r="M921" s="114"/>
      <c r="N921" s="114"/>
      <c r="O921" s="114">
        <v>2</v>
      </c>
      <c r="P921" s="114"/>
      <c r="Q921" s="114">
        <v>1</v>
      </c>
    </row>
    <row r="922" spans="1:17" s="112" customFormat="1" ht="21" customHeight="1">
      <c r="A922" s="114">
        <v>50</v>
      </c>
      <c r="B922" s="115" t="s">
        <v>847</v>
      </c>
      <c r="C922" s="154"/>
      <c r="D922" s="115"/>
      <c r="E922" s="155"/>
      <c r="F922" s="126"/>
      <c r="G922" s="119" t="s">
        <v>745</v>
      </c>
      <c r="H922" s="114">
        <v>0.4</v>
      </c>
      <c r="I922" s="120">
        <f t="shared" si="12"/>
        <v>3</v>
      </c>
      <c r="J922" s="122"/>
      <c r="K922" s="122"/>
      <c r="L922" s="121">
        <f t="shared" si="13"/>
        <v>3</v>
      </c>
      <c r="M922" s="114"/>
      <c r="N922" s="114"/>
      <c r="O922" s="114"/>
      <c r="P922" s="114">
        <v>3</v>
      </c>
      <c r="Q922" s="114" t="s">
        <v>47</v>
      </c>
    </row>
    <row r="923" spans="1:17" s="112" customFormat="1" ht="25.5" customHeight="1">
      <c r="A923" s="114">
        <v>51</v>
      </c>
      <c r="B923" s="115" t="s">
        <v>847</v>
      </c>
      <c r="C923" s="123"/>
      <c r="D923" s="115" t="s">
        <v>866</v>
      </c>
      <c r="E923" s="155" t="s">
        <v>500</v>
      </c>
      <c r="F923" s="131" t="s">
        <v>676</v>
      </c>
      <c r="G923" s="119" t="s">
        <v>803</v>
      </c>
      <c r="H923" s="114">
        <v>0.4</v>
      </c>
      <c r="I923" s="120">
        <f t="shared" si="12"/>
        <v>152</v>
      </c>
      <c r="J923" s="122"/>
      <c r="K923" s="114"/>
      <c r="L923" s="121">
        <f t="shared" si="13"/>
        <v>152</v>
      </c>
      <c r="M923" s="114"/>
      <c r="N923" s="114"/>
      <c r="O923" s="114">
        <v>1</v>
      </c>
      <c r="P923" s="114">
        <f>1+150</f>
        <v>151</v>
      </c>
      <c r="Q923" s="114" t="s">
        <v>47</v>
      </c>
    </row>
    <row r="924" spans="1:17" s="112" customFormat="1" ht="21" customHeight="1">
      <c r="A924" s="114">
        <v>52</v>
      </c>
      <c r="B924" s="115" t="s">
        <v>847</v>
      </c>
      <c r="C924" s="154"/>
      <c r="D924" s="115"/>
      <c r="E924" s="155"/>
      <c r="F924" s="126"/>
      <c r="G924" s="119" t="s">
        <v>746</v>
      </c>
      <c r="H924" s="114">
        <v>0.4</v>
      </c>
      <c r="I924" s="120">
        <f t="shared" si="12"/>
        <v>3</v>
      </c>
      <c r="J924" s="122"/>
      <c r="K924" s="122"/>
      <c r="L924" s="121">
        <f t="shared" si="13"/>
        <v>3</v>
      </c>
      <c r="M924" s="114"/>
      <c r="N924" s="114"/>
      <c r="O924" s="114"/>
      <c r="P924" s="114">
        <v>3</v>
      </c>
      <c r="Q924" s="114" t="s">
        <v>47</v>
      </c>
    </row>
    <row r="925" spans="1:17" s="112" customFormat="1" ht="39" customHeight="1">
      <c r="A925" s="114">
        <v>53</v>
      </c>
      <c r="B925" s="115" t="s">
        <v>847</v>
      </c>
      <c r="C925" s="154"/>
      <c r="D925" s="115" t="s">
        <v>867</v>
      </c>
      <c r="E925" s="155" t="s">
        <v>747</v>
      </c>
      <c r="F925" s="126" t="s">
        <v>676</v>
      </c>
      <c r="G925" s="119" t="s">
        <v>748</v>
      </c>
      <c r="H925" s="114">
        <v>0.4</v>
      </c>
      <c r="I925" s="120">
        <f t="shared" si="12"/>
        <v>4</v>
      </c>
      <c r="J925" s="114"/>
      <c r="K925" s="114"/>
      <c r="L925" s="121">
        <f t="shared" si="13"/>
        <v>4</v>
      </c>
      <c r="M925" s="114"/>
      <c r="N925" s="114"/>
      <c r="O925" s="114">
        <v>2</v>
      </c>
      <c r="P925" s="114">
        <v>2</v>
      </c>
      <c r="Q925" s="114">
        <v>3</v>
      </c>
    </row>
    <row r="926" spans="1:17" s="112" customFormat="1" ht="45" customHeight="1">
      <c r="A926" s="114">
        <v>54</v>
      </c>
      <c r="B926" s="115" t="s">
        <v>847</v>
      </c>
      <c r="C926" s="116"/>
      <c r="D926" s="115" t="s">
        <v>863</v>
      </c>
      <c r="E926" s="155" t="s">
        <v>736</v>
      </c>
      <c r="F926" s="126" t="s">
        <v>680</v>
      </c>
      <c r="G926" s="119" t="s">
        <v>749</v>
      </c>
      <c r="H926" s="114">
        <v>0.4</v>
      </c>
      <c r="I926" s="120">
        <f t="shared" si="12"/>
        <v>4</v>
      </c>
      <c r="J926" s="114"/>
      <c r="K926" s="114">
        <v>2</v>
      </c>
      <c r="L926" s="114">
        <v>2</v>
      </c>
      <c r="M926" s="114"/>
      <c r="N926" s="114"/>
      <c r="O926" s="114">
        <v>2</v>
      </c>
      <c r="P926" s="114">
        <v>2</v>
      </c>
      <c r="Q926" s="114">
        <v>1</v>
      </c>
    </row>
    <row r="927" spans="1:17" s="112" customFormat="1" ht="25.5" customHeight="1">
      <c r="A927" s="114">
        <v>55</v>
      </c>
      <c r="B927" s="115" t="s">
        <v>847</v>
      </c>
      <c r="C927" s="116"/>
      <c r="D927" s="115" t="s">
        <v>868</v>
      </c>
      <c r="E927" s="155" t="s">
        <v>750</v>
      </c>
      <c r="F927" s="126" t="s">
        <v>680</v>
      </c>
      <c r="G927" s="119" t="s">
        <v>751</v>
      </c>
      <c r="H927" s="114">
        <v>0.4</v>
      </c>
      <c r="I927" s="120">
        <f>J927+K927+L927</f>
        <v>23</v>
      </c>
      <c r="J927" s="114"/>
      <c r="K927" s="114"/>
      <c r="L927" s="121">
        <f t="shared" si="13"/>
        <v>23</v>
      </c>
      <c r="M927" s="114"/>
      <c r="N927" s="114"/>
      <c r="O927" s="114"/>
      <c r="P927" s="114">
        <v>23</v>
      </c>
      <c r="Q927" s="114" t="s">
        <v>47</v>
      </c>
    </row>
    <row r="928" spans="1:17" s="112" customFormat="1" ht="26.25" customHeight="1">
      <c r="A928" s="114">
        <v>56</v>
      </c>
      <c r="B928" s="115" t="s">
        <v>847</v>
      </c>
      <c r="C928" s="116"/>
      <c r="D928" s="115" t="s">
        <v>869</v>
      </c>
      <c r="E928" s="155" t="s">
        <v>752</v>
      </c>
      <c r="F928" s="126" t="s">
        <v>680</v>
      </c>
      <c r="G928" s="119" t="s">
        <v>753</v>
      </c>
      <c r="H928" s="114">
        <v>0.4</v>
      </c>
      <c r="I928" s="120">
        <f t="shared" si="12"/>
        <v>67</v>
      </c>
      <c r="J928" s="114"/>
      <c r="K928" s="114"/>
      <c r="L928" s="121">
        <f t="shared" si="13"/>
        <v>67</v>
      </c>
      <c r="M928" s="114"/>
      <c r="N928" s="114"/>
      <c r="O928" s="114"/>
      <c r="P928" s="114">
        <f>2+65</f>
        <v>67</v>
      </c>
      <c r="Q928" s="114" t="s">
        <v>47</v>
      </c>
    </row>
    <row r="929" spans="1:17" s="112" customFormat="1" ht="25.5" customHeight="1">
      <c r="A929" s="114">
        <v>57</v>
      </c>
      <c r="B929" s="115" t="s">
        <v>847</v>
      </c>
      <c r="C929" s="123"/>
      <c r="D929" s="115" t="s">
        <v>870</v>
      </c>
      <c r="E929" s="155" t="s">
        <v>534</v>
      </c>
      <c r="F929" s="126" t="s">
        <v>680</v>
      </c>
      <c r="G929" s="119" t="s">
        <v>829</v>
      </c>
      <c r="H929" s="114">
        <v>0.4</v>
      </c>
      <c r="I929" s="120">
        <f t="shared" si="12"/>
        <v>52</v>
      </c>
      <c r="J929" s="114"/>
      <c r="K929" s="114"/>
      <c r="L929" s="121">
        <f t="shared" si="13"/>
        <v>52</v>
      </c>
      <c r="M929" s="114"/>
      <c r="N929" s="114"/>
      <c r="O929" s="114"/>
      <c r="P929" s="114">
        <f>2+50</f>
        <v>52</v>
      </c>
      <c r="Q929" s="114" t="s">
        <v>47</v>
      </c>
    </row>
    <row r="930" spans="1:17" s="112" customFormat="1" ht="25.5" customHeight="1">
      <c r="A930" s="114">
        <v>58</v>
      </c>
      <c r="B930" s="115" t="s">
        <v>847</v>
      </c>
      <c r="C930" s="116"/>
      <c r="D930" s="115" t="s">
        <v>871</v>
      </c>
      <c r="E930" s="155" t="s">
        <v>754</v>
      </c>
      <c r="F930" s="126" t="s">
        <v>680</v>
      </c>
      <c r="G930" s="119" t="s">
        <v>755</v>
      </c>
      <c r="H930" s="114">
        <v>0.4</v>
      </c>
      <c r="I930" s="120">
        <f t="shared" si="12"/>
        <v>108</v>
      </c>
      <c r="J930" s="114"/>
      <c r="K930" s="114"/>
      <c r="L930" s="121">
        <f t="shared" si="13"/>
        <v>108</v>
      </c>
      <c r="M930" s="114"/>
      <c r="N930" s="114"/>
      <c r="O930" s="114"/>
      <c r="P930" s="114">
        <v>108</v>
      </c>
      <c r="Q930" s="114" t="s">
        <v>47</v>
      </c>
    </row>
    <row r="931" spans="1:17" s="112" customFormat="1" ht="22.5" customHeight="1">
      <c r="A931" s="114">
        <v>59</v>
      </c>
      <c r="B931" s="115" t="s">
        <v>847</v>
      </c>
      <c r="C931" s="116"/>
      <c r="D931" s="115"/>
      <c r="E931" s="157"/>
      <c r="F931" s="126"/>
      <c r="G931" s="119" t="s">
        <v>756</v>
      </c>
      <c r="H931" s="114">
        <v>0.4</v>
      </c>
      <c r="I931" s="120">
        <f t="shared" si="12"/>
        <v>59</v>
      </c>
      <c r="J931" s="114"/>
      <c r="K931" s="114"/>
      <c r="L931" s="121">
        <f t="shared" si="13"/>
        <v>59</v>
      </c>
      <c r="M931" s="114"/>
      <c r="N931" s="114"/>
      <c r="O931" s="114"/>
      <c r="P931" s="114">
        <f>1+58</f>
        <v>59</v>
      </c>
      <c r="Q931" s="114" t="s">
        <v>47</v>
      </c>
    </row>
    <row r="932" spans="1:17" s="112" customFormat="1" ht="22.5" customHeight="1">
      <c r="A932" s="114">
        <v>60</v>
      </c>
      <c r="B932" s="115" t="s">
        <v>847</v>
      </c>
      <c r="C932" s="116"/>
      <c r="D932" s="115"/>
      <c r="E932" s="157"/>
      <c r="F932" s="126"/>
      <c r="G932" s="119" t="s">
        <v>757</v>
      </c>
      <c r="H932" s="114">
        <v>0.4</v>
      </c>
      <c r="I932" s="120">
        <f t="shared" si="12"/>
        <v>2</v>
      </c>
      <c r="J932" s="114"/>
      <c r="K932" s="114"/>
      <c r="L932" s="121">
        <f t="shared" si="13"/>
        <v>2</v>
      </c>
      <c r="M932" s="114"/>
      <c r="N932" s="114"/>
      <c r="O932" s="114"/>
      <c r="P932" s="114">
        <v>2</v>
      </c>
      <c r="Q932" s="114" t="s">
        <v>47</v>
      </c>
    </row>
    <row r="933" spans="1:17" s="112" customFormat="1" ht="29.25" customHeight="1">
      <c r="A933" s="114">
        <v>61</v>
      </c>
      <c r="B933" s="115" t="s">
        <v>847</v>
      </c>
      <c r="C933" s="116"/>
      <c r="D933" s="115" t="s">
        <v>872</v>
      </c>
      <c r="E933" s="155" t="s">
        <v>758</v>
      </c>
      <c r="F933" s="126" t="s">
        <v>676</v>
      </c>
      <c r="G933" s="119" t="s">
        <v>759</v>
      </c>
      <c r="H933" s="114">
        <v>0.4</v>
      </c>
      <c r="I933" s="120">
        <f t="shared" si="12"/>
        <v>47</v>
      </c>
      <c r="J933" s="114"/>
      <c r="K933" s="114"/>
      <c r="L933" s="121">
        <f t="shared" si="13"/>
        <v>47</v>
      </c>
      <c r="M933" s="114"/>
      <c r="N933" s="114"/>
      <c r="O933" s="114">
        <v>1</v>
      </c>
      <c r="P933" s="114">
        <f>1+45</f>
        <v>46</v>
      </c>
      <c r="Q933" s="114" t="s">
        <v>47</v>
      </c>
    </row>
    <row r="934" spans="1:17" s="112" customFormat="1" ht="25.5" customHeight="1">
      <c r="A934" s="114">
        <v>62</v>
      </c>
      <c r="B934" s="115" t="s">
        <v>847</v>
      </c>
      <c r="C934" s="116"/>
      <c r="D934" s="115" t="s">
        <v>873</v>
      </c>
      <c r="E934" s="155" t="s">
        <v>760</v>
      </c>
      <c r="F934" s="126" t="s">
        <v>680</v>
      </c>
      <c r="G934" s="119" t="s">
        <v>761</v>
      </c>
      <c r="H934" s="114">
        <v>0.4</v>
      </c>
      <c r="I934" s="120">
        <f t="shared" si="12"/>
        <v>1</v>
      </c>
      <c r="J934" s="114"/>
      <c r="K934" s="114"/>
      <c r="L934" s="121">
        <f t="shared" si="13"/>
        <v>1</v>
      </c>
      <c r="M934" s="114"/>
      <c r="N934" s="114"/>
      <c r="O934" s="114">
        <v>1</v>
      </c>
      <c r="P934" s="114"/>
      <c r="Q934" s="114" t="s">
        <v>47</v>
      </c>
    </row>
    <row r="935" spans="1:17" s="112" customFormat="1" ht="25.5" customHeight="1">
      <c r="A935" s="114">
        <v>63</v>
      </c>
      <c r="B935" s="115" t="s">
        <v>847</v>
      </c>
      <c r="C935" s="116"/>
      <c r="D935" s="115" t="s">
        <v>874</v>
      </c>
      <c r="E935" s="155" t="s">
        <v>762</v>
      </c>
      <c r="F935" s="126" t="s">
        <v>680</v>
      </c>
      <c r="G935" s="119" t="s">
        <v>763</v>
      </c>
      <c r="H935" s="114">
        <v>0.4</v>
      </c>
      <c r="I935" s="120">
        <f t="shared" si="12"/>
        <v>95</v>
      </c>
      <c r="J935" s="114"/>
      <c r="K935" s="114"/>
      <c r="L935" s="121">
        <f t="shared" si="13"/>
        <v>95</v>
      </c>
      <c r="M935" s="114"/>
      <c r="N935" s="114"/>
      <c r="O935" s="114"/>
      <c r="P935" s="114">
        <f>6+89</f>
        <v>95</v>
      </c>
      <c r="Q935" s="114" t="s">
        <v>47</v>
      </c>
    </row>
    <row r="936" spans="1:17" s="112" customFormat="1" ht="41.25" customHeight="1">
      <c r="A936" s="114">
        <v>64</v>
      </c>
      <c r="B936" s="115" t="s">
        <v>847</v>
      </c>
      <c r="C936" s="123"/>
      <c r="D936" s="115" t="s">
        <v>863</v>
      </c>
      <c r="E936" s="155" t="s">
        <v>736</v>
      </c>
      <c r="F936" s="126" t="s">
        <v>680</v>
      </c>
      <c r="G936" s="119" t="s">
        <v>830</v>
      </c>
      <c r="H936" s="114">
        <v>0.4</v>
      </c>
      <c r="I936" s="120">
        <f>J936+K936+L936</f>
        <v>1</v>
      </c>
      <c r="J936" s="114"/>
      <c r="K936" s="114"/>
      <c r="L936" s="121">
        <f t="shared" si="13"/>
        <v>1</v>
      </c>
      <c r="M936" s="114"/>
      <c r="N936" s="114"/>
      <c r="O936" s="114">
        <v>1</v>
      </c>
      <c r="P936" s="114"/>
      <c r="Q936" s="114" t="s">
        <v>47</v>
      </c>
    </row>
    <row r="937" spans="1:17" s="112" customFormat="1" ht="25.5" customHeight="1">
      <c r="A937" s="114">
        <v>65</v>
      </c>
      <c r="B937" s="115" t="s">
        <v>847</v>
      </c>
      <c r="C937" s="116"/>
      <c r="D937" s="115" t="s">
        <v>875</v>
      </c>
      <c r="E937" s="155" t="s">
        <v>764</v>
      </c>
      <c r="F937" s="126" t="s">
        <v>680</v>
      </c>
      <c r="G937" s="119" t="s">
        <v>765</v>
      </c>
      <c r="H937" s="114">
        <v>0.4</v>
      </c>
      <c r="I937" s="120">
        <f t="shared" si="12"/>
        <v>1</v>
      </c>
      <c r="J937" s="114"/>
      <c r="K937" s="114"/>
      <c r="L937" s="121">
        <f t="shared" si="13"/>
        <v>1</v>
      </c>
      <c r="M937" s="114"/>
      <c r="N937" s="114"/>
      <c r="O937" s="114">
        <v>1</v>
      </c>
      <c r="P937" s="114"/>
      <c r="Q937" s="114" t="s">
        <v>47</v>
      </c>
    </row>
    <row r="938" spans="1:17" s="112" customFormat="1" ht="25.5" customHeight="1">
      <c r="A938" s="114">
        <v>66</v>
      </c>
      <c r="B938" s="115" t="s">
        <v>847</v>
      </c>
      <c r="C938" s="116"/>
      <c r="D938" s="115" t="s">
        <v>876</v>
      </c>
      <c r="E938" s="155" t="s">
        <v>630</v>
      </c>
      <c r="F938" s="126" t="s">
        <v>676</v>
      </c>
      <c r="G938" s="119" t="s">
        <v>766</v>
      </c>
      <c r="H938" s="114">
        <v>0.4</v>
      </c>
      <c r="I938" s="120">
        <f t="shared" si="12"/>
        <v>71</v>
      </c>
      <c r="J938" s="114"/>
      <c r="K938" s="114"/>
      <c r="L938" s="121">
        <f t="shared" si="13"/>
        <v>71</v>
      </c>
      <c r="M938" s="114"/>
      <c r="N938" s="114"/>
      <c r="O938" s="114"/>
      <c r="P938" s="114">
        <v>71</v>
      </c>
      <c r="Q938" s="114" t="s">
        <v>47</v>
      </c>
    </row>
    <row r="939" spans="1:17" s="112" customFormat="1" ht="22.5" customHeight="1">
      <c r="A939" s="114">
        <v>67</v>
      </c>
      <c r="B939" s="115" t="s">
        <v>847</v>
      </c>
      <c r="C939" s="123"/>
      <c r="D939" s="115" t="s">
        <v>877</v>
      </c>
      <c r="E939" s="155" t="s">
        <v>515</v>
      </c>
      <c r="F939" s="126" t="s">
        <v>680</v>
      </c>
      <c r="G939" s="119" t="s">
        <v>767</v>
      </c>
      <c r="H939" s="114">
        <v>0.4</v>
      </c>
      <c r="I939" s="120">
        <f t="shared" si="12"/>
        <v>27</v>
      </c>
      <c r="J939" s="122"/>
      <c r="K939" s="122"/>
      <c r="L939" s="121">
        <f t="shared" si="13"/>
        <v>27</v>
      </c>
      <c r="M939" s="114"/>
      <c r="N939" s="114"/>
      <c r="O939" s="114"/>
      <c r="P939" s="114">
        <v>27</v>
      </c>
      <c r="Q939" s="114" t="s">
        <v>47</v>
      </c>
    </row>
    <row r="940" spans="1:17" s="112" customFormat="1" ht="25.5" customHeight="1">
      <c r="A940" s="114">
        <v>68</v>
      </c>
      <c r="B940" s="115" t="s">
        <v>847</v>
      </c>
      <c r="C940" s="116"/>
      <c r="D940" s="115" t="s">
        <v>878</v>
      </c>
      <c r="E940" s="155" t="s">
        <v>768</v>
      </c>
      <c r="F940" s="126" t="s">
        <v>680</v>
      </c>
      <c r="G940" s="119" t="s">
        <v>769</v>
      </c>
      <c r="H940" s="114">
        <v>0.4</v>
      </c>
      <c r="I940" s="120">
        <f t="shared" si="12"/>
        <v>4</v>
      </c>
      <c r="J940" s="114"/>
      <c r="K940" s="114"/>
      <c r="L940" s="121">
        <f t="shared" si="13"/>
        <v>4</v>
      </c>
      <c r="M940" s="114"/>
      <c r="N940" s="114"/>
      <c r="O940" s="114">
        <v>2</v>
      </c>
      <c r="P940" s="114">
        <v>2</v>
      </c>
      <c r="Q940" s="114" t="s">
        <v>47</v>
      </c>
    </row>
    <row r="941" spans="1:17" s="112" customFormat="1" ht="25.5" customHeight="1">
      <c r="A941" s="114">
        <v>69</v>
      </c>
      <c r="B941" s="115" t="s">
        <v>847</v>
      </c>
      <c r="C941" s="116"/>
      <c r="D941" s="115" t="s">
        <v>879</v>
      </c>
      <c r="E941" s="155" t="s">
        <v>770</v>
      </c>
      <c r="F941" s="126" t="s">
        <v>680</v>
      </c>
      <c r="G941" s="119" t="s">
        <v>771</v>
      </c>
      <c r="H941" s="114">
        <v>0.4</v>
      </c>
      <c r="I941" s="120">
        <f t="shared" si="12"/>
        <v>1</v>
      </c>
      <c r="J941" s="114"/>
      <c r="K941" s="114"/>
      <c r="L941" s="121">
        <f t="shared" si="13"/>
        <v>1</v>
      </c>
      <c r="M941" s="114"/>
      <c r="N941" s="114"/>
      <c r="O941" s="114">
        <v>1</v>
      </c>
      <c r="P941" s="114"/>
      <c r="Q941" s="114" t="s">
        <v>47</v>
      </c>
    </row>
    <row r="942" spans="1:17" s="112" customFormat="1" ht="30" customHeight="1">
      <c r="A942" s="114">
        <v>70</v>
      </c>
      <c r="B942" s="115" t="s">
        <v>847</v>
      </c>
      <c r="C942" s="116"/>
      <c r="D942" s="115" t="s">
        <v>880</v>
      </c>
      <c r="E942" s="155" t="s">
        <v>772</v>
      </c>
      <c r="F942" s="126" t="s">
        <v>680</v>
      </c>
      <c r="G942" s="119" t="s">
        <v>773</v>
      </c>
      <c r="H942" s="114">
        <v>0.4</v>
      </c>
      <c r="I942" s="120">
        <f t="shared" si="12"/>
        <v>2</v>
      </c>
      <c r="J942" s="114"/>
      <c r="K942" s="114"/>
      <c r="L942" s="121">
        <f t="shared" si="13"/>
        <v>2</v>
      </c>
      <c r="M942" s="114"/>
      <c r="N942" s="114"/>
      <c r="O942" s="114">
        <v>2</v>
      </c>
      <c r="P942" s="114"/>
      <c r="Q942" s="114" t="s">
        <v>47</v>
      </c>
    </row>
    <row r="943" spans="1:17" s="112" customFormat="1" ht="27" customHeight="1">
      <c r="A943" s="114">
        <v>71</v>
      </c>
      <c r="B943" s="115" t="s">
        <v>847</v>
      </c>
      <c r="C943" s="116"/>
      <c r="D943" s="115" t="s">
        <v>881</v>
      </c>
      <c r="E943" s="155" t="s">
        <v>827</v>
      </c>
      <c r="F943" s="126" t="s">
        <v>680</v>
      </c>
      <c r="G943" s="119" t="s">
        <v>775</v>
      </c>
      <c r="H943" s="114">
        <v>0.4</v>
      </c>
      <c r="I943" s="120">
        <f t="shared" si="12"/>
        <v>2</v>
      </c>
      <c r="J943" s="114"/>
      <c r="K943" s="114"/>
      <c r="L943" s="121">
        <f t="shared" si="13"/>
        <v>2</v>
      </c>
      <c r="M943" s="114"/>
      <c r="N943" s="114"/>
      <c r="O943" s="114">
        <v>2</v>
      </c>
      <c r="P943" s="114"/>
      <c r="Q943" s="114" t="s">
        <v>47</v>
      </c>
    </row>
    <row r="944" spans="1:17" s="112" customFormat="1" ht="27" customHeight="1">
      <c r="A944" s="114">
        <v>72</v>
      </c>
      <c r="B944" s="115" t="s">
        <v>847</v>
      </c>
      <c r="C944" s="116"/>
      <c r="D944" s="115" t="s">
        <v>854</v>
      </c>
      <c r="E944" s="155" t="s">
        <v>827</v>
      </c>
      <c r="F944" s="126" t="s">
        <v>680</v>
      </c>
      <c r="G944" s="119" t="s">
        <v>831</v>
      </c>
      <c r="H944" s="114">
        <v>0.4</v>
      </c>
      <c r="I944" s="120">
        <f t="shared" ref="I944:I958" si="14">J944+K944+L944</f>
        <v>79</v>
      </c>
      <c r="J944" s="114"/>
      <c r="K944" s="114"/>
      <c r="L944" s="121">
        <f t="shared" si="13"/>
        <v>79</v>
      </c>
      <c r="M944" s="114"/>
      <c r="N944" s="114"/>
      <c r="O944" s="114">
        <v>2</v>
      </c>
      <c r="P944" s="114">
        <v>77</v>
      </c>
      <c r="Q944" s="114" t="s">
        <v>47</v>
      </c>
    </row>
    <row r="945" spans="1:17" s="112" customFormat="1" ht="25.5" customHeight="1">
      <c r="A945" s="114">
        <v>73</v>
      </c>
      <c r="B945" s="115" t="s">
        <v>847</v>
      </c>
      <c r="C945" s="123"/>
      <c r="D945" s="115" t="s">
        <v>882</v>
      </c>
      <c r="E945" s="155" t="s">
        <v>804</v>
      </c>
      <c r="F945" s="126" t="s">
        <v>680</v>
      </c>
      <c r="G945" s="119" t="s">
        <v>805</v>
      </c>
      <c r="H945" s="114">
        <v>0.4</v>
      </c>
      <c r="I945" s="120">
        <f t="shared" si="14"/>
        <v>3</v>
      </c>
      <c r="J945" s="114"/>
      <c r="K945" s="114"/>
      <c r="L945" s="121">
        <f t="shared" si="13"/>
        <v>3</v>
      </c>
      <c r="M945" s="114"/>
      <c r="N945" s="114"/>
      <c r="O945" s="114">
        <v>3</v>
      </c>
      <c r="P945" s="114"/>
      <c r="Q945" s="114"/>
    </row>
    <row r="946" spans="1:17" s="112" customFormat="1" ht="25.5" customHeight="1">
      <c r="A946" s="114">
        <v>74</v>
      </c>
      <c r="B946" s="115" t="s">
        <v>847</v>
      </c>
      <c r="C946" s="116"/>
      <c r="D946" s="115" t="s">
        <v>883</v>
      </c>
      <c r="E946" s="155" t="s">
        <v>777</v>
      </c>
      <c r="F946" s="126" t="s">
        <v>680</v>
      </c>
      <c r="G946" s="119" t="s">
        <v>778</v>
      </c>
      <c r="H946" s="114">
        <v>0.4</v>
      </c>
      <c r="I946" s="120">
        <f t="shared" si="14"/>
        <v>6</v>
      </c>
      <c r="J946" s="114"/>
      <c r="K946" s="114"/>
      <c r="L946" s="121">
        <f t="shared" si="13"/>
        <v>6</v>
      </c>
      <c r="M946" s="114"/>
      <c r="N946" s="114"/>
      <c r="O946" s="114"/>
      <c r="P946" s="114">
        <v>6</v>
      </c>
      <c r="Q946" s="114" t="s">
        <v>47</v>
      </c>
    </row>
    <row r="947" spans="1:17" s="112" customFormat="1" ht="25.5" customHeight="1">
      <c r="A947" s="114">
        <v>75</v>
      </c>
      <c r="B947" s="115" t="s">
        <v>847</v>
      </c>
      <c r="C947" s="116"/>
      <c r="D947" s="115" t="s">
        <v>884</v>
      </c>
      <c r="E947" s="155" t="s">
        <v>779</v>
      </c>
      <c r="F947" s="126" t="s">
        <v>680</v>
      </c>
      <c r="G947" s="119" t="s">
        <v>780</v>
      </c>
      <c r="H947" s="114">
        <v>0.4</v>
      </c>
      <c r="I947" s="120">
        <f t="shared" si="14"/>
        <v>29</v>
      </c>
      <c r="J947" s="114"/>
      <c r="K947" s="114"/>
      <c r="L947" s="121">
        <f t="shared" si="13"/>
        <v>29</v>
      </c>
      <c r="M947" s="114"/>
      <c r="N947" s="114"/>
      <c r="O947" s="114"/>
      <c r="P947" s="114">
        <f>1+28</f>
        <v>29</v>
      </c>
      <c r="Q947" s="114" t="s">
        <v>47</v>
      </c>
    </row>
    <row r="948" spans="1:17" s="112" customFormat="1" ht="25.5" customHeight="1">
      <c r="A948" s="114">
        <v>76</v>
      </c>
      <c r="B948" s="115" t="s">
        <v>847</v>
      </c>
      <c r="C948" s="123"/>
      <c r="D948" s="115" t="s">
        <v>885</v>
      </c>
      <c r="E948" s="155" t="s">
        <v>479</v>
      </c>
      <c r="F948" s="131"/>
      <c r="G948" s="119" t="s">
        <v>806</v>
      </c>
      <c r="H948" s="114">
        <v>0.4</v>
      </c>
      <c r="I948" s="120">
        <f t="shared" si="14"/>
        <v>37</v>
      </c>
      <c r="J948" s="122"/>
      <c r="K948" s="114"/>
      <c r="L948" s="121">
        <f t="shared" ref="L948:L954" si="15">O948+P948</f>
        <v>37</v>
      </c>
      <c r="M948" s="114"/>
      <c r="N948" s="114"/>
      <c r="O948" s="114"/>
      <c r="P948" s="114">
        <v>37</v>
      </c>
      <c r="Q948" s="114"/>
    </row>
    <row r="949" spans="1:17" s="112" customFormat="1" ht="20.25" customHeight="1">
      <c r="A949" s="114">
        <v>77</v>
      </c>
      <c r="B949" s="115" t="s">
        <v>847</v>
      </c>
      <c r="C949" s="116"/>
      <c r="D949" s="115" t="s">
        <v>886</v>
      </c>
      <c r="E949" s="155" t="s">
        <v>589</v>
      </c>
      <c r="F949" s="126" t="s">
        <v>680</v>
      </c>
      <c r="G949" s="119" t="s">
        <v>782</v>
      </c>
      <c r="H949" s="114">
        <v>0.4</v>
      </c>
      <c r="I949" s="120">
        <f t="shared" si="14"/>
        <v>1</v>
      </c>
      <c r="J949" s="114"/>
      <c r="K949" s="114"/>
      <c r="L949" s="121">
        <f t="shared" si="15"/>
        <v>1</v>
      </c>
      <c r="M949" s="114"/>
      <c r="N949" s="114"/>
      <c r="O949" s="114">
        <v>1</v>
      </c>
      <c r="P949" s="114"/>
      <c r="Q949" s="114" t="s">
        <v>47</v>
      </c>
    </row>
    <row r="950" spans="1:17" s="112" customFormat="1" ht="25.5" customHeight="1">
      <c r="A950" s="114">
        <v>78</v>
      </c>
      <c r="B950" s="115" t="s">
        <v>847</v>
      </c>
      <c r="C950" s="116"/>
      <c r="D950" s="115" t="s">
        <v>887</v>
      </c>
      <c r="E950" s="155" t="s">
        <v>783</v>
      </c>
      <c r="F950" s="126" t="s">
        <v>680</v>
      </c>
      <c r="G950" s="119" t="s">
        <v>784</v>
      </c>
      <c r="H950" s="114">
        <v>0.4</v>
      </c>
      <c r="I950" s="120">
        <f t="shared" si="14"/>
        <v>6</v>
      </c>
      <c r="J950" s="114"/>
      <c r="K950" s="114"/>
      <c r="L950" s="121">
        <f t="shared" si="15"/>
        <v>6</v>
      </c>
      <c r="M950" s="114"/>
      <c r="N950" s="114"/>
      <c r="O950" s="114"/>
      <c r="P950" s="114">
        <v>6</v>
      </c>
      <c r="Q950" s="114" t="s">
        <v>47</v>
      </c>
    </row>
    <row r="951" spans="1:17" s="112" customFormat="1" ht="31.5" customHeight="1">
      <c r="A951" s="114">
        <v>79</v>
      </c>
      <c r="B951" s="115" t="s">
        <v>847</v>
      </c>
      <c r="C951" s="116"/>
      <c r="D951" s="115" t="s">
        <v>852</v>
      </c>
      <c r="E951" s="155" t="s">
        <v>825</v>
      </c>
      <c r="F951" s="126" t="s">
        <v>680</v>
      </c>
      <c r="G951" s="119" t="s">
        <v>832</v>
      </c>
      <c r="H951" s="114">
        <v>0.4</v>
      </c>
      <c r="I951" s="120">
        <f t="shared" si="14"/>
        <v>136</v>
      </c>
      <c r="J951" s="114"/>
      <c r="K951" s="114"/>
      <c r="L951" s="121">
        <f t="shared" si="15"/>
        <v>136</v>
      </c>
      <c r="M951" s="114"/>
      <c r="N951" s="114"/>
      <c r="O951" s="114">
        <v>1</v>
      </c>
      <c r="P951" s="114">
        <f>132+3</f>
        <v>135</v>
      </c>
      <c r="Q951" s="114" t="s">
        <v>47</v>
      </c>
    </row>
    <row r="952" spans="1:17" s="112" customFormat="1" ht="25.5" customHeight="1">
      <c r="A952" s="114">
        <v>80</v>
      </c>
      <c r="B952" s="115" t="s">
        <v>847</v>
      </c>
      <c r="C952" s="116"/>
      <c r="D952" s="115" t="s">
        <v>888</v>
      </c>
      <c r="E952" s="155" t="s">
        <v>833</v>
      </c>
      <c r="F952" s="126" t="s">
        <v>680</v>
      </c>
      <c r="G952" s="119" t="s">
        <v>834</v>
      </c>
      <c r="H952" s="114">
        <v>0.4</v>
      </c>
      <c r="I952" s="120">
        <f t="shared" si="14"/>
        <v>23</v>
      </c>
      <c r="J952" s="114"/>
      <c r="K952" s="114"/>
      <c r="L952" s="121">
        <f t="shared" si="15"/>
        <v>23</v>
      </c>
      <c r="M952" s="114"/>
      <c r="N952" s="114"/>
      <c r="O952" s="114">
        <v>1</v>
      </c>
      <c r="P952" s="114">
        <v>22</v>
      </c>
      <c r="Q952" s="114" t="s">
        <v>47</v>
      </c>
    </row>
    <row r="953" spans="1:17" s="112" customFormat="1" ht="25.5" customHeight="1">
      <c r="A953" s="114">
        <v>81</v>
      </c>
      <c r="B953" s="115" t="s">
        <v>847</v>
      </c>
      <c r="C953" s="123"/>
      <c r="D953" s="115" t="s">
        <v>889</v>
      </c>
      <c r="E953" s="155" t="s">
        <v>579</v>
      </c>
      <c r="F953" s="126" t="s">
        <v>680</v>
      </c>
      <c r="G953" s="119" t="s">
        <v>835</v>
      </c>
      <c r="H953" s="114">
        <v>0.4</v>
      </c>
      <c r="I953" s="120">
        <f>J953+K953+L953</f>
        <v>17</v>
      </c>
      <c r="J953" s="122"/>
      <c r="K953" s="122"/>
      <c r="L953" s="121">
        <f t="shared" si="15"/>
        <v>17</v>
      </c>
      <c r="M953" s="122"/>
      <c r="N953" s="122"/>
      <c r="O953" s="114">
        <v>2</v>
      </c>
      <c r="P953" s="114">
        <v>15</v>
      </c>
      <c r="Q953" s="114" t="s">
        <v>47</v>
      </c>
    </row>
    <row r="954" spans="1:17" s="112" customFormat="1" ht="25.5" customHeight="1">
      <c r="A954" s="114">
        <v>82</v>
      </c>
      <c r="B954" s="115" t="s">
        <v>847</v>
      </c>
      <c r="C954" s="123"/>
      <c r="D954" s="115" t="s">
        <v>889</v>
      </c>
      <c r="E954" s="155" t="s">
        <v>579</v>
      </c>
      <c r="F954" s="126" t="s">
        <v>680</v>
      </c>
      <c r="G954" s="119" t="s">
        <v>836</v>
      </c>
      <c r="H954" s="114">
        <v>0.4</v>
      </c>
      <c r="I954" s="120">
        <f>J954+K954+L954</f>
        <v>10</v>
      </c>
      <c r="J954" s="122"/>
      <c r="K954" s="122"/>
      <c r="L954" s="121">
        <f t="shared" si="15"/>
        <v>10</v>
      </c>
      <c r="M954" s="122"/>
      <c r="N954" s="114"/>
      <c r="O954" s="114">
        <v>1</v>
      </c>
      <c r="P954" s="114">
        <f>1+8</f>
        <v>9</v>
      </c>
      <c r="Q954" s="114" t="s">
        <v>47</v>
      </c>
    </row>
    <row r="955" spans="1:17" s="112" customFormat="1" ht="29.25" customHeight="1">
      <c r="A955" s="114">
        <v>83</v>
      </c>
      <c r="B955" s="115" t="s">
        <v>847</v>
      </c>
      <c r="C955" s="116"/>
      <c r="D955" s="115" t="s">
        <v>852</v>
      </c>
      <c r="E955" s="155" t="s">
        <v>825</v>
      </c>
      <c r="F955" s="126" t="s">
        <v>680</v>
      </c>
      <c r="G955" s="119" t="s">
        <v>837</v>
      </c>
      <c r="H955" s="114">
        <v>0.4</v>
      </c>
      <c r="I955" s="120">
        <f t="shared" si="14"/>
        <v>157</v>
      </c>
      <c r="J955" s="114"/>
      <c r="K955" s="114"/>
      <c r="L955" s="114">
        <f>O955+P955</f>
        <v>157</v>
      </c>
      <c r="M955" s="114"/>
      <c r="N955" s="114"/>
      <c r="O955" s="114">
        <v>2</v>
      </c>
      <c r="P955" s="114">
        <f>154+1</f>
        <v>155</v>
      </c>
      <c r="Q955" s="114" t="s">
        <v>47</v>
      </c>
    </row>
    <row r="956" spans="1:17" s="112" customFormat="1" ht="25.5" customHeight="1">
      <c r="A956" s="114">
        <v>84</v>
      </c>
      <c r="B956" s="115" t="s">
        <v>847</v>
      </c>
      <c r="C956" s="116"/>
      <c r="D956" s="115" t="s">
        <v>890</v>
      </c>
      <c r="E956" s="155" t="s">
        <v>838</v>
      </c>
      <c r="F956" s="126" t="s">
        <v>680</v>
      </c>
      <c r="G956" s="119" t="s">
        <v>839</v>
      </c>
      <c r="H956" s="114">
        <v>0.4</v>
      </c>
      <c r="I956" s="120">
        <f t="shared" si="14"/>
        <v>17</v>
      </c>
      <c r="J956" s="114"/>
      <c r="K956" s="114"/>
      <c r="L956" s="114">
        <f>O956+P956</f>
        <v>17</v>
      </c>
      <c r="M956" s="114"/>
      <c r="N956" s="114"/>
      <c r="O956" s="114"/>
      <c r="P956" s="114">
        <v>17</v>
      </c>
      <c r="Q956" s="114" t="s">
        <v>47</v>
      </c>
    </row>
    <row r="957" spans="1:17" s="112" customFormat="1" ht="25.5" customHeight="1">
      <c r="A957" s="114">
        <v>85</v>
      </c>
      <c r="B957" s="115" t="s">
        <v>847</v>
      </c>
      <c r="C957" s="116"/>
      <c r="D957" s="115" t="s">
        <v>891</v>
      </c>
      <c r="E957" s="155" t="s">
        <v>840</v>
      </c>
      <c r="F957" s="126" t="s">
        <v>680</v>
      </c>
      <c r="G957" s="119" t="s">
        <v>841</v>
      </c>
      <c r="H957" s="114">
        <v>0.4</v>
      </c>
      <c r="I957" s="120">
        <f t="shared" si="14"/>
        <v>1</v>
      </c>
      <c r="J957" s="114"/>
      <c r="K957" s="114"/>
      <c r="L957" s="114">
        <f>O957+P957</f>
        <v>1</v>
      </c>
      <c r="M957" s="114"/>
      <c r="N957" s="114"/>
      <c r="O957" s="114">
        <v>1</v>
      </c>
      <c r="P957" s="114"/>
      <c r="Q957" s="114" t="s">
        <v>47</v>
      </c>
    </row>
    <row r="958" spans="1:17" s="112" customFormat="1" ht="24.75" customHeight="1">
      <c r="A958" s="114">
        <v>86</v>
      </c>
      <c r="B958" s="115" t="s">
        <v>847</v>
      </c>
      <c r="C958" s="123"/>
      <c r="D958" s="115" t="s">
        <v>892</v>
      </c>
      <c r="E958" s="155" t="s">
        <v>613</v>
      </c>
      <c r="F958" s="131" t="s">
        <v>680</v>
      </c>
      <c r="G958" s="119" t="s">
        <v>842</v>
      </c>
      <c r="H958" s="114">
        <v>0.4</v>
      </c>
      <c r="I958" s="120">
        <f t="shared" si="14"/>
        <v>58</v>
      </c>
      <c r="J958" s="122"/>
      <c r="K958" s="122"/>
      <c r="L958" s="114">
        <f>O958+P958</f>
        <v>58</v>
      </c>
      <c r="M958" s="114"/>
      <c r="N958" s="114"/>
      <c r="O958" s="114"/>
      <c r="P958" s="114">
        <f>2+56</f>
        <v>58</v>
      </c>
      <c r="Q958" s="114"/>
    </row>
    <row r="959" spans="1:17" s="137" customFormat="1" ht="25.5" customHeight="1">
      <c r="A959" s="122"/>
      <c r="B959" s="133" t="s">
        <v>794</v>
      </c>
      <c r="C959" s="158"/>
      <c r="D959" s="133"/>
      <c r="E959" s="159"/>
      <c r="F959" s="135"/>
      <c r="G959" s="136"/>
      <c r="H959" s="122"/>
      <c r="I959" s="122">
        <f>SUM(I873:I958)</f>
        <v>2216</v>
      </c>
      <c r="J959" s="122"/>
      <c r="K959" s="122">
        <f>SUM(K873:K958)</f>
        <v>21</v>
      </c>
      <c r="L959" s="122">
        <f>SUM(L873:L958)</f>
        <v>2195</v>
      </c>
      <c r="M959" s="122"/>
      <c r="N959" s="122"/>
      <c r="O959" s="122">
        <f>SUM(O873:O958)</f>
        <v>121</v>
      </c>
      <c r="P959" s="122">
        <f>SUM(P873:P958)</f>
        <v>2095</v>
      </c>
      <c r="Q959" s="122">
        <f>SUM(Q873:Q958)</f>
        <v>12</v>
      </c>
    </row>
    <row r="960" spans="1:17" s="112" customFormat="1" ht="25.5" customHeight="1">
      <c r="A960" s="138"/>
      <c r="B960" s="139"/>
      <c r="C960" s="139"/>
      <c r="D960" s="139"/>
      <c r="E960" s="140"/>
      <c r="F960" s="141"/>
      <c r="G960" s="142"/>
      <c r="H960" s="138"/>
      <c r="I960" s="143"/>
      <c r="J960" s="144"/>
      <c r="K960" s="144"/>
      <c r="L960" s="144"/>
      <c r="M960" s="144"/>
      <c r="N960" s="138"/>
      <c r="O960" s="142"/>
      <c r="P960" s="142"/>
      <c r="Q960" s="138"/>
    </row>
    <row r="961" spans="1:17" s="112" customFormat="1" ht="25.5" customHeight="1">
      <c r="A961" s="145"/>
      <c r="B961" s="145" t="s">
        <v>149</v>
      </c>
      <c r="C961" s="145"/>
      <c r="D961" s="145"/>
      <c r="E961" s="145"/>
      <c r="F961" s="145"/>
      <c r="G961" s="145"/>
      <c r="H961" s="145"/>
      <c r="I961" s="145" t="s">
        <v>150</v>
      </c>
      <c r="J961" s="145"/>
      <c r="K961" s="145"/>
      <c r="L961" s="145"/>
      <c r="M961" s="145"/>
      <c r="N961" s="145"/>
      <c r="O961" s="145"/>
      <c r="P961" s="145"/>
      <c r="Q961" s="145"/>
    </row>
    <row r="964" spans="1:17" s="111" customFormat="1" ht="25.5" customHeight="1">
      <c r="A964" s="109"/>
      <c r="B964" s="110"/>
      <c r="C964" s="110"/>
      <c r="D964" s="110"/>
      <c r="E964" s="110"/>
      <c r="F964" s="110"/>
      <c r="G964" s="110"/>
      <c r="H964" s="575" t="s">
        <v>654</v>
      </c>
      <c r="I964" s="576"/>
      <c r="J964" s="576"/>
      <c r="K964" s="576"/>
      <c r="L964" s="576"/>
      <c r="M964" s="576"/>
      <c r="N964" s="576"/>
      <c r="O964" s="576"/>
      <c r="P964" s="576"/>
      <c r="Q964" s="576"/>
    </row>
    <row r="965" spans="1:17" s="111" customFormat="1" ht="53.25" customHeight="1">
      <c r="A965" s="109"/>
      <c r="B965" s="110"/>
      <c r="C965" s="110"/>
      <c r="D965" s="110"/>
      <c r="E965" s="584" t="s">
        <v>822</v>
      </c>
      <c r="F965" s="585"/>
      <c r="G965" s="585"/>
      <c r="H965" s="585"/>
      <c r="I965" s="585"/>
      <c r="J965" s="585"/>
      <c r="K965" s="585"/>
      <c r="L965" s="585"/>
      <c r="M965" s="585"/>
      <c r="N965" s="585"/>
      <c r="O965" s="585"/>
      <c r="P965" s="585"/>
      <c r="Q965" s="585"/>
    </row>
    <row r="966" spans="1:17" s="111" customFormat="1" ht="15" customHeight="1">
      <c r="A966" s="109"/>
      <c r="B966" s="110"/>
      <c r="C966" s="110"/>
      <c r="D966" s="110"/>
      <c r="E966" s="110"/>
      <c r="F966" s="110"/>
      <c r="G966" s="149"/>
      <c r="H966" s="150"/>
      <c r="I966" s="150"/>
      <c r="J966" s="150"/>
      <c r="K966" s="150"/>
      <c r="L966" s="150"/>
      <c r="M966" s="150"/>
      <c r="N966" s="150"/>
      <c r="O966" s="150"/>
      <c r="P966" s="150"/>
      <c r="Q966" s="150"/>
    </row>
    <row r="967" spans="1:17" s="112" customFormat="1" ht="31.5" customHeight="1">
      <c r="A967" s="578" t="s">
        <v>893</v>
      </c>
      <c r="B967" s="578"/>
      <c r="C967" s="578"/>
      <c r="D967" s="578"/>
      <c r="E967" s="578"/>
      <c r="F967" s="578"/>
      <c r="G967" s="578"/>
      <c r="H967" s="578"/>
      <c r="I967" s="578"/>
      <c r="J967" s="578"/>
      <c r="K967" s="578"/>
      <c r="L967" s="578"/>
      <c r="M967" s="578"/>
      <c r="N967" s="578"/>
      <c r="O967" s="578"/>
      <c r="P967" s="578"/>
      <c r="Q967" s="578"/>
    </row>
    <row r="968" spans="1:17" s="112" customFormat="1" ht="8.25" customHeight="1"/>
    <row r="969" spans="1:17" s="112" customFormat="1" ht="25.5" customHeight="1">
      <c r="A969" s="579" t="s">
        <v>32</v>
      </c>
      <c r="B969" s="578"/>
      <c r="C969" s="578"/>
      <c r="D969" s="578"/>
      <c r="E969" s="578"/>
      <c r="F969" s="578"/>
      <c r="G969" s="578"/>
      <c r="H969" s="578"/>
      <c r="I969" s="578"/>
      <c r="J969" s="578"/>
      <c r="K969" s="578"/>
      <c r="L969" s="578"/>
      <c r="M969" s="578"/>
      <c r="N969" s="578"/>
      <c r="O969" s="578"/>
      <c r="P969" s="578"/>
      <c r="Q969" s="578"/>
    </row>
    <row r="970" spans="1:17" s="112" customFormat="1" ht="14.25" customHeight="1">
      <c r="A970" s="580" t="s">
        <v>431</v>
      </c>
      <c r="B970" s="580"/>
      <c r="C970" s="580"/>
      <c r="D970" s="580"/>
      <c r="E970" s="580"/>
      <c r="F970" s="580"/>
      <c r="G970" s="580"/>
      <c r="H970" s="580"/>
      <c r="I970" s="580"/>
      <c r="J970" s="580"/>
      <c r="K970" s="580"/>
      <c r="L970" s="580"/>
      <c r="M970" s="580"/>
      <c r="N970" s="580"/>
      <c r="O970" s="580"/>
      <c r="P970" s="580"/>
      <c r="Q970" s="580"/>
    </row>
    <row r="971" spans="1:17" s="112" customFormat="1" ht="30" customHeight="1">
      <c r="A971" s="581" t="s">
        <v>657</v>
      </c>
      <c r="B971" s="568" t="s">
        <v>658</v>
      </c>
      <c r="C971" s="568" t="s">
        <v>659</v>
      </c>
      <c r="D971" s="568" t="s">
        <v>844</v>
      </c>
      <c r="E971" s="564" t="s">
        <v>660</v>
      </c>
      <c r="F971" s="564"/>
      <c r="G971" s="564" t="s">
        <v>661</v>
      </c>
      <c r="H971" s="564"/>
      <c r="I971" s="565" t="s">
        <v>662</v>
      </c>
      <c r="J971" s="566"/>
      <c r="K971" s="566"/>
      <c r="L971" s="566"/>
      <c r="M971" s="566"/>
      <c r="N971" s="566"/>
      <c r="O971" s="566"/>
      <c r="P971" s="566"/>
      <c r="Q971" s="567"/>
    </row>
    <row r="972" spans="1:17" s="112" customFormat="1" ht="25.5" customHeight="1">
      <c r="A972" s="582"/>
      <c r="B972" s="569"/>
      <c r="C972" s="569"/>
      <c r="D972" s="569"/>
      <c r="E972" s="568" t="s">
        <v>663</v>
      </c>
      <c r="F972" s="568" t="s">
        <v>664</v>
      </c>
      <c r="G972" s="568" t="s">
        <v>845</v>
      </c>
      <c r="H972" s="568" t="s">
        <v>666</v>
      </c>
      <c r="I972" s="563" t="s">
        <v>451</v>
      </c>
      <c r="J972" s="571" t="s">
        <v>452</v>
      </c>
      <c r="K972" s="571"/>
      <c r="L972" s="571"/>
      <c r="M972" s="572" t="s">
        <v>453</v>
      </c>
      <c r="N972" s="573"/>
      <c r="O972" s="573"/>
      <c r="P972" s="574"/>
      <c r="Q972" s="568" t="s">
        <v>454</v>
      </c>
    </row>
    <row r="973" spans="1:17" s="112" customFormat="1" ht="25.5" customHeight="1">
      <c r="A973" s="582"/>
      <c r="B973" s="569"/>
      <c r="C973" s="569"/>
      <c r="D973" s="569"/>
      <c r="E973" s="569"/>
      <c r="F973" s="569"/>
      <c r="G973" s="569"/>
      <c r="H973" s="569"/>
      <c r="I973" s="563"/>
      <c r="J973" s="563" t="s">
        <v>667</v>
      </c>
      <c r="K973" s="563" t="s">
        <v>668</v>
      </c>
      <c r="L973" s="563" t="s">
        <v>669</v>
      </c>
      <c r="M973" s="561" t="s">
        <v>670</v>
      </c>
      <c r="N973" s="561" t="s">
        <v>671</v>
      </c>
      <c r="O973" s="561" t="s">
        <v>672</v>
      </c>
      <c r="P973" s="561" t="s">
        <v>673</v>
      </c>
      <c r="Q973" s="569"/>
    </row>
    <row r="974" spans="1:17" s="112" customFormat="1" ht="64.5" customHeight="1">
      <c r="A974" s="583"/>
      <c r="B974" s="570"/>
      <c r="C974" s="570"/>
      <c r="D974" s="570"/>
      <c r="E974" s="570"/>
      <c r="F974" s="570"/>
      <c r="G974" s="570"/>
      <c r="H974" s="570"/>
      <c r="I974" s="563"/>
      <c r="J974" s="563"/>
      <c r="K974" s="563"/>
      <c r="L974" s="563"/>
      <c r="M974" s="562"/>
      <c r="N974" s="562"/>
      <c r="O974" s="562"/>
      <c r="P974" s="562"/>
      <c r="Q974" s="570"/>
    </row>
    <row r="975" spans="1:17" s="112" customFormat="1" ht="18" customHeight="1">
      <c r="A975" s="113" t="s">
        <v>674</v>
      </c>
      <c r="B975" s="113" t="s">
        <v>350</v>
      </c>
      <c r="C975" s="113" t="s">
        <v>352</v>
      </c>
      <c r="D975" s="113" t="s">
        <v>346</v>
      </c>
      <c r="E975" s="113" t="s">
        <v>675</v>
      </c>
      <c r="F975" s="113" t="s">
        <v>676</v>
      </c>
      <c r="G975" s="113" t="s">
        <v>677</v>
      </c>
      <c r="H975" s="113" t="s">
        <v>678</v>
      </c>
      <c r="I975" s="113" t="s">
        <v>679</v>
      </c>
      <c r="J975" s="113" t="s">
        <v>680</v>
      </c>
      <c r="K975" s="113" t="s">
        <v>357</v>
      </c>
      <c r="L975" s="113" t="s">
        <v>681</v>
      </c>
      <c r="M975" s="113" t="s">
        <v>682</v>
      </c>
      <c r="N975" s="113" t="s">
        <v>683</v>
      </c>
      <c r="O975" s="113" t="s">
        <v>684</v>
      </c>
      <c r="P975" s="113" t="s">
        <v>685</v>
      </c>
      <c r="Q975" s="113" t="s">
        <v>846</v>
      </c>
    </row>
    <row r="976" spans="1:17" s="112" customFormat="1" ht="22.5" customHeight="1">
      <c r="A976" s="114">
        <v>1</v>
      </c>
      <c r="B976" s="115" t="s">
        <v>847</v>
      </c>
      <c r="C976" s="116" t="s">
        <v>47</v>
      </c>
      <c r="D976" s="115" t="s">
        <v>848</v>
      </c>
      <c r="E976" s="152" t="s">
        <v>687</v>
      </c>
      <c r="F976" s="118" t="s">
        <v>680</v>
      </c>
      <c r="G976" s="119" t="s">
        <v>688</v>
      </c>
      <c r="H976" s="114">
        <v>0.4</v>
      </c>
      <c r="I976" s="120">
        <f>J976+K976+L976</f>
        <v>15</v>
      </c>
      <c r="J976" s="121"/>
      <c r="K976" s="121"/>
      <c r="L976" s="121">
        <f>O976+P976</f>
        <v>15</v>
      </c>
      <c r="M976" s="121"/>
      <c r="N976" s="114"/>
      <c r="O976" s="114">
        <v>1</v>
      </c>
      <c r="P976" s="114">
        <v>14</v>
      </c>
      <c r="Q976" s="114" t="s">
        <v>47</v>
      </c>
    </row>
    <row r="977" spans="1:17" s="112" customFormat="1" ht="22.5" customHeight="1">
      <c r="A977" s="114">
        <v>2</v>
      </c>
      <c r="B977" s="115" t="s">
        <v>847</v>
      </c>
      <c r="C977" s="116" t="s">
        <v>47</v>
      </c>
      <c r="D977" s="115"/>
      <c r="E977" s="153" t="s">
        <v>47</v>
      </c>
      <c r="F977" s="116" t="s">
        <v>47</v>
      </c>
      <c r="G977" s="119" t="s">
        <v>689</v>
      </c>
      <c r="H977" s="114">
        <v>0.4</v>
      </c>
      <c r="I977" s="120">
        <f t="shared" ref="I977:I1046" si="16">J977+K977+L977</f>
        <v>10</v>
      </c>
      <c r="J977" s="121"/>
      <c r="K977" s="121"/>
      <c r="L977" s="121">
        <f>O977+P977</f>
        <v>10</v>
      </c>
      <c r="M977" s="121"/>
      <c r="N977" s="114"/>
      <c r="O977" s="114"/>
      <c r="P977" s="114">
        <v>10</v>
      </c>
      <c r="Q977" s="114" t="s">
        <v>47</v>
      </c>
    </row>
    <row r="978" spans="1:17" s="112" customFormat="1" ht="22.5" customHeight="1">
      <c r="A978" s="114">
        <v>3</v>
      </c>
      <c r="B978" s="115" t="s">
        <v>847</v>
      </c>
      <c r="C978" s="116" t="s">
        <v>47</v>
      </c>
      <c r="D978" s="115"/>
      <c r="E978" s="153" t="s">
        <v>47</v>
      </c>
      <c r="F978" s="116" t="s">
        <v>47</v>
      </c>
      <c r="G978" s="119" t="s">
        <v>690</v>
      </c>
      <c r="H978" s="114">
        <v>0.4</v>
      </c>
      <c r="I978" s="120">
        <f t="shared" si="16"/>
        <v>18</v>
      </c>
      <c r="J978" s="121"/>
      <c r="K978" s="121"/>
      <c r="L978" s="121">
        <f>O978+P978</f>
        <v>18</v>
      </c>
      <c r="M978" s="121"/>
      <c r="N978" s="114"/>
      <c r="O978" s="114">
        <v>1</v>
      </c>
      <c r="P978" s="114">
        <v>17</v>
      </c>
      <c r="Q978" s="114" t="s">
        <v>47</v>
      </c>
    </row>
    <row r="979" spans="1:17" s="112" customFormat="1" ht="22.5" customHeight="1">
      <c r="A979" s="114">
        <v>4</v>
      </c>
      <c r="B979" s="115" t="s">
        <v>847</v>
      </c>
      <c r="C979" s="116" t="s">
        <v>47</v>
      </c>
      <c r="D979" s="115"/>
      <c r="E979" s="153" t="s">
        <v>47</v>
      </c>
      <c r="F979" s="116" t="s">
        <v>47</v>
      </c>
      <c r="G979" s="119" t="s">
        <v>691</v>
      </c>
      <c r="H979" s="114">
        <v>0.4</v>
      </c>
      <c r="I979" s="120">
        <f t="shared" si="16"/>
        <v>2</v>
      </c>
      <c r="J979" s="122"/>
      <c r="K979" s="122"/>
      <c r="L979" s="121">
        <f>O979+P979</f>
        <v>2</v>
      </c>
      <c r="M979" s="122"/>
      <c r="N979" s="122"/>
      <c r="O979" s="122"/>
      <c r="P979" s="114">
        <v>2</v>
      </c>
      <c r="Q979" s="114" t="s">
        <v>47</v>
      </c>
    </row>
    <row r="980" spans="1:17" s="112" customFormat="1" ht="22.5" customHeight="1">
      <c r="A980" s="114">
        <v>5</v>
      </c>
      <c r="B980" s="115" t="s">
        <v>847</v>
      </c>
      <c r="C980" s="116" t="s">
        <v>47</v>
      </c>
      <c r="D980" s="115"/>
      <c r="E980" s="153" t="s">
        <v>47</v>
      </c>
      <c r="F980" s="116" t="s">
        <v>47</v>
      </c>
      <c r="G980" s="119" t="s">
        <v>692</v>
      </c>
      <c r="H980" s="114">
        <v>0.4</v>
      </c>
      <c r="I980" s="120">
        <f t="shared" si="16"/>
        <v>2</v>
      </c>
      <c r="J980" s="122"/>
      <c r="K980" s="114">
        <v>2</v>
      </c>
      <c r="L980" s="114"/>
      <c r="M980" s="114"/>
      <c r="N980" s="114"/>
      <c r="O980" s="114">
        <v>2</v>
      </c>
      <c r="P980" s="122"/>
      <c r="Q980" s="114" t="s">
        <v>47</v>
      </c>
    </row>
    <row r="981" spans="1:17" s="112" customFormat="1" ht="25.5" customHeight="1">
      <c r="A981" s="114">
        <v>6</v>
      </c>
      <c r="B981" s="115" t="s">
        <v>847</v>
      </c>
      <c r="C981" s="116" t="s">
        <v>47</v>
      </c>
      <c r="D981" s="115" t="s">
        <v>848</v>
      </c>
      <c r="E981" s="152" t="s">
        <v>693</v>
      </c>
      <c r="F981" s="118" t="s">
        <v>680</v>
      </c>
      <c r="G981" s="119" t="s">
        <v>694</v>
      </c>
      <c r="H981" s="114">
        <v>0.4</v>
      </c>
      <c r="I981" s="120">
        <f t="shared" si="16"/>
        <v>2</v>
      </c>
      <c r="J981" s="121"/>
      <c r="K981" s="121">
        <v>2</v>
      </c>
      <c r="L981" s="121"/>
      <c r="M981" s="121"/>
      <c r="N981" s="114"/>
      <c r="O981" s="114">
        <v>2</v>
      </c>
      <c r="P981" s="114"/>
      <c r="Q981" s="114" t="s">
        <v>47</v>
      </c>
    </row>
    <row r="982" spans="1:17" s="112" customFormat="1" ht="21" customHeight="1">
      <c r="A982" s="114">
        <v>7</v>
      </c>
      <c r="B982" s="115" t="s">
        <v>847</v>
      </c>
      <c r="C982" s="116" t="s">
        <v>47</v>
      </c>
      <c r="D982" s="115" t="s">
        <v>848</v>
      </c>
      <c r="E982" s="152" t="s">
        <v>687</v>
      </c>
      <c r="F982" s="118" t="s">
        <v>680</v>
      </c>
      <c r="G982" s="119" t="s">
        <v>695</v>
      </c>
      <c r="H982" s="114">
        <v>0.4</v>
      </c>
      <c r="I982" s="120">
        <f t="shared" si="16"/>
        <v>30</v>
      </c>
      <c r="J982" s="121"/>
      <c r="K982" s="121"/>
      <c r="L982" s="121">
        <f>O982+P982</f>
        <v>30</v>
      </c>
      <c r="M982" s="121"/>
      <c r="N982" s="114"/>
      <c r="O982" s="114">
        <v>9</v>
      </c>
      <c r="P982" s="114">
        <f>19+2</f>
        <v>21</v>
      </c>
      <c r="Q982" s="114" t="s">
        <v>47</v>
      </c>
    </row>
    <row r="983" spans="1:17" s="112" customFormat="1" ht="21" customHeight="1">
      <c r="A983" s="114">
        <v>8</v>
      </c>
      <c r="B983" s="115" t="s">
        <v>847</v>
      </c>
      <c r="C983" s="116" t="s">
        <v>47</v>
      </c>
      <c r="D983" s="115" t="s">
        <v>848</v>
      </c>
      <c r="E983" s="152" t="s">
        <v>687</v>
      </c>
      <c r="F983" s="118" t="s">
        <v>680</v>
      </c>
      <c r="G983" s="119" t="s">
        <v>696</v>
      </c>
      <c r="H983" s="114">
        <v>0.4</v>
      </c>
      <c r="I983" s="120">
        <f t="shared" si="16"/>
        <v>4</v>
      </c>
      <c r="J983" s="121"/>
      <c r="K983" s="121">
        <v>4</v>
      </c>
      <c r="L983" s="121"/>
      <c r="M983" s="121"/>
      <c r="N983" s="114"/>
      <c r="O983" s="114">
        <v>4</v>
      </c>
      <c r="P983" s="114"/>
      <c r="Q983" s="114" t="s">
        <v>47</v>
      </c>
    </row>
    <row r="984" spans="1:17" s="112" customFormat="1" ht="25.5" customHeight="1">
      <c r="A984" s="114">
        <v>9</v>
      </c>
      <c r="B984" s="115" t="s">
        <v>847</v>
      </c>
      <c r="C984" s="123"/>
      <c r="D984" s="115" t="s">
        <v>848</v>
      </c>
      <c r="E984" s="152" t="s">
        <v>697</v>
      </c>
      <c r="F984" s="118" t="s">
        <v>680</v>
      </c>
      <c r="G984" s="119" t="s">
        <v>698</v>
      </c>
      <c r="H984" s="114">
        <v>0.4</v>
      </c>
      <c r="I984" s="120">
        <f t="shared" si="16"/>
        <v>3</v>
      </c>
      <c r="J984" s="122"/>
      <c r="K984" s="122"/>
      <c r="L984" s="121">
        <f>O984+P984</f>
        <v>3</v>
      </c>
      <c r="M984" s="114"/>
      <c r="N984" s="114"/>
      <c r="O984" s="114">
        <v>3</v>
      </c>
      <c r="P984" s="114"/>
      <c r="Q984" s="114"/>
    </row>
    <row r="985" spans="1:17" s="112" customFormat="1" ht="21" customHeight="1">
      <c r="A985" s="114">
        <v>10</v>
      </c>
      <c r="B985" s="115" t="s">
        <v>847</v>
      </c>
      <c r="C985" s="116" t="s">
        <v>47</v>
      </c>
      <c r="D985" s="115" t="s">
        <v>848</v>
      </c>
      <c r="E985" s="152" t="s">
        <v>687</v>
      </c>
      <c r="F985" s="118" t="s">
        <v>680</v>
      </c>
      <c r="G985" s="119" t="s">
        <v>699</v>
      </c>
      <c r="H985" s="114">
        <v>0.4</v>
      </c>
      <c r="I985" s="120">
        <f t="shared" si="16"/>
        <v>2</v>
      </c>
      <c r="J985" s="121"/>
      <c r="K985" s="121">
        <v>2</v>
      </c>
      <c r="L985" s="121"/>
      <c r="M985" s="121"/>
      <c r="N985" s="114"/>
      <c r="O985" s="114">
        <v>2</v>
      </c>
      <c r="P985" s="114"/>
      <c r="Q985" s="114" t="s">
        <v>47</v>
      </c>
    </row>
    <row r="986" spans="1:17" s="112" customFormat="1" ht="21" customHeight="1">
      <c r="A986" s="114">
        <v>11</v>
      </c>
      <c r="B986" s="115" t="s">
        <v>847</v>
      </c>
      <c r="C986" s="116"/>
      <c r="D986" s="115" t="s">
        <v>848</v>
      </c>
      <c r="E986" s="152" t="s">
        <v>687</v>
      </c>
      <c r="F986" s="118" t="s">
        <v>680</v>
      </c>
      <c r="G986" s="119" t="s">
        <v>700</v>
      </c>
      <c r="H986" s="114">
        <v>0.4</v>
      </c>
      <c r="I986" s="120">
        <f t="shared" si="16"/>
        <v>18</v>
      </c>
      <c r="J986" s="121"/>
      <c r="K986" s="121"/>
      <c r="L986" s="121">
        <f t="shared" ref="L986:L1050" si="17">O986+P986</f>
        <v>18</v>
      </c>
      <c r="M986" s="121"/>
      <c r="N986" s="114"/>
      <c r="O986" s="114">
        <f>3+1</f>
        <v>4</v>
      </c>
      <c r="P986" s="114">
        <f>13+1</f>
        <v>14</v>
      </c>
      <c r="Q986" s="114" t="s">
        <v>47</v>
      </c>
    </row>
    <row r="987" spans="1:17" s="112" customFormat="1" ht="21" customHeight="1">
      <c r="A987" s="114">
        <v>12</v>
      </c>
      <c r="B987" s="115" t="s">
        <v>847</v>
      </c>
      <c r="C987" s="123"/>
      <c r="D987" s="115"/>
      <c r="E987" s="151"/>
      <c r="F987" s="131"/>
      <c r="G987" s="119" t="s">
        <v>824</v>
      </c>
      <c r="H987" s="114">
        <v>0.4</v>
      </c>
      <c r="I987" s="120">
        <f t="shared" si="16"/>
        <v>42</v>
      </c>
      <c r="J987" s="114"/>
      <c r="K987" s="114"/>
      <c r="L987" s="121">
        <f t="shared" si="17"/>
        <v>42</v>
      </c>
      <c r="M987" s="114"/>
      <c r="N987" s="114"/>
      <c r="O987" s="114"/>
      <c r="P987" s="114">
        <f>1+41</f>
        <v>42</v>
      </c>
      <c r="Q987" s="114" t="s">
        <v>47</v>
      </c>
    </row>
    <row r="988" spans="1:17" s="112" customFormat="1" ht="21" customHeight="1">
      <c r="A988" s="114">
        <v>13</v>
      </c>
      <c r="B988" s="115" t="s">
        <v>847</v>
      </c>
      <c r="C988" s="116"/>
      <c r="D988" s="115" t="s">
        <v>848</v>
      </c>
      <c r="E988" s="152" t="s">
        <v>687</v>
      </c>
      <c r="F988" s="118" t="s">
        <v>680</v>
      </c>
      <c r="G988" s="119" t="s">
        <v>701</v>
      </c>
      <c r="H988" s="114">
        <v>0.4</v>
      </c>
      <c r="I988" s="120">
        <f t="shared" si="16"/>
        <v>4</v>
      </c>
      <c r="J988" s="121"/>
      <c r="K988" s="121"/>
      <c r="L988" s="121">
        <f t="shared" si="17"/>
        <v>4</v>
      </c>
      <c r="M988" s="121"/>
      <c r="N988" s="121"/>
      <c r="O988" s="121">
        <v>4</v>
      </c>
      <c r="P988" s="121"/>
      <c r="Q988" s="114" t="s">
        <v>47</v>
      </c>
    </row>
    <row r="989" spans="1:17" s="112" customFormat="1" ht="21" customHeight="1">
      <c r="A989" s="114">
        <v>14</v>
      </c>
      <c r="B989" s="115" t="s">
        <v>847</v>
      </c>
      <c r="C989" s="154"/>
      <c r="D989" s="115"/>
      <c r="E989" s="151"/>
      <c r="F989" s="126"/>
      <c r="G989" s="119" t="s">
        <v>702</v>
      </c>
      <c r="H989" s="114">
        <v>0.4</v>
      </c>
      <c r="I989" s="120">
        <f t="shared" si="16"/>
        <v>6</v>
      </c>
      <c r="J989" s="122"/>
      <c r="K989" s="122"/>
      <c r="L989" s="121">
        <f t="shared" si="17"/>
        <v>6</v>
      </c>
      <c r="M989" s="114"/>
      <c r="N989" s="114"/>
      <c r="O989" s="114"/>
      <c r="P989" s="114">
        <v>6</v>
      </c>
      <c r="Q989" s="114" t="s">
        <v>47</v>
      </c>
    </row>
    <row r="990" spans="1:17" s="112" customFormat="1" ht="21" customHeight="1">
      <c r="A990" s="114">
        <v>15</v>
      </c>
      <c r="B990" s="115" t="s">
        <v>847</v>
      </c>
      <c r="C990" s="154"/>
      <c r="D990" s="115"/>
      <c r="E990" s="155" t="s">
        <v>703</v>
      </c>
      <c r="F990" s="126" t="s">
        <v>680</v>
      </c>
      <c r="G990" s="119" t="s">
        <v>704</v>
      </c>
      <c r="H990" s="114">
        <v>0.4</v>
      </c>
      <c r="I990" s="120">
        <f t="shared" si="16"/>
        <v>8</v>
      </c>
      <c r="J990" s="122"/>
      <c r="K990" s="122"/>
      <c r="L990" s="121">
        <f t="shared" si="17"/>
        <v>8</v>
      </c>
      <c r="M990" s="114"/>
      <c r="N990" s="114"/>
      <c r="O990" s="114">
        <v>8</v>
      </c>
      <c r="P990" s="122"/>
      <c r="Q990" s="114">
        <v>3</v>
      </c>
    </row>
    <row r="991" spans="1:17" s="112" customFormat="1" ht="21" customHeight="1">
      <c r="A991" s="114">
        <v>16</v>
      </c>
      <c r="B991" s="115" t="s">
        <v>847</v>
      </c>
      <c r="C991" s="153"/>
      <c r="D991" s="115" t="s">
        <v>848</v>
      </c>
      <c r="E991" s="152" t="s">
        <v>687</v>
      </c>
      <c r="F991" s="118" t="s">
        <v>680</v>
      </c>
      <c r="G991" s="119" t="s">
        <v>705</v>
      </c>
      <c r="H991" s="114">
        <v>0.4</v>
      </c>
      <c r="I991" s="120">
        <f t="shared" si="16"/>
        <v>14</v>
      </c>
      <c r="J991" s="121"/>
      <c r="K991" s="121"/>
      <c r="L991" s="121">
        <f t="shared" si="17"/>
        <v>14</v>
      </c>
      <c r="M991" s="121"/>
      <c r="N991" s="114"/>
      <c r="O991" s="119">
        <v>12</v>
      </c>
      <c r="P991" s="119">
        <v>2</v>
      </c>
      <c r="Q991" s="114" t="s">
        <v>47</v>
      </c>
    </row>
    <row r="992" spans="1:17" s="112" customFormat="1" ht="21" customHeight="1">
      <c r="A992" s="114">
        <v>17</v>
      </c>
      <c r="B992" s="115" t="s">
        <v>847</v>
      </c>
      <c r="C992" s="116"/>
      <c r="D992" s="115" t="s">
        <v>848</v>
      </c>
      <c r="E992" s="156" t="s">
        <v>687</v>
      </c>
      <c r="F992" s="130" t="s">
        <v>680</v>
      </c>
      <c r="G992" s="119" t="s">
        <v>706</v>
      </c>
      <c r="H992" s="114">
        <v>0.4</v>
      </c>
      <c r="I992" s="120">
        <f t="shared" si="16"/>
        <v>75</v>
      </c>
      <c r="J992" s="121"/>
      <c r="K992" s="121"/>
      <c r="L992" s="121">
        <f t="shared" si="17"/>
        <v>75</v>
      </c>
      <c r="M992" s="121"/>
      <c r="N992" s="114"/>
      <c r="O992" s="119"/>
      <c r="P992" s="119">
        <v>75</v>
      </c>
      <c r="Q992" s="114" t="s">
        <v>47</v>
      </c>
    </row>
    <row r="993" spans="1:17" s="112" customFormat="1" ht="21" customHeight="1">
      <c r="A993" s="114">
        <v>18</v>
      </c>
      <c r="B993" s="115" t="s">
        <v>847</v>
      </c>
      <c r="C993" s="154"/>
      <c r="D993" s="115" t="s">
        <v>848</v>
      </c>
      <c r="E993" s="156" t="s">
        <v>687</v>
      </c>
      <c r="F993" s="130" t="s">
        <v>680</v>
      </c>
      <c r="G993" s="119" t="s">
        <v>707</v>
      </c>
      <c r="H993" s="114">
        <v>0.4</v>
      </c>
      <c r="I993" s="120">
        <f t="shared" si="16"/>
        <v>16</v>
      </c>
      <c r="J993" s="122"/>
      <c r="K993" s="122"/>
      <c r="L993" s="121">
        <f t="shared" si="17"/>
        <v>16</v>
      </c>
      <c r="M993" s="114"/>
      <c r="N993" s="114"/>
      <c r="O993" s="114">
        <v>2</v>
      </c>
      <c r="P993" s="114">
        <f>13+1</f>
        <v>14</v>
      </c>
      <c r="Q993" s="114" t="s">
        <v>47</v>
      </c>
    </row>
    <row r="994" spans="1:17" s="112" customFormat="1" ht="21" customHeight="1">
      <c r="A994" s="114">
        <v>19</v>
      </c>
      <c r="B994" s="115" t="s">
        <v>847</v>
      </c>
      <c r="C994" s="154"/>
      <c r="D994" s="115" t="s">
        <v>848</v>
      </c>
      <c r="E994" s="152" t="s">
        <v>687</v>
      </c>
      <c r="F994" s="118" t="s">
        <v>680</v>
      </c>
      <c r="G994" s="119" t="s">
        <v>708</v>
      </c>
      <c r="H994" s="114">
        <v>0.4</v>
      </c>
      <c r="I994" s="120">
        <f t="shared" si="16"/>
        <v>1</v>
      </c>
      <c r="J994" s="122"/>
      <c r="K994" s="114"/>
      <c r="L994" s="121">
        <f t="shared" si="17"/>
        <v>1</v>
      </c>
      <c r="M994" s="114"/>
      <c r="N994" s="114"/>
      <c r="O994" s="114"/>
      <c r="P994" s="114">
        <v>1</v>
      </c>
      <c r="Q994" s="114" t="s">
        <v>47</v>
      </c>
    </row>
    <row r="995" spans="1:17" s="112" customFormat="1" ht="27.75" customHeight="1">
      <c r="A995" s="114">
        <v>20</v>
      </c>
      <c r="B995" s="115" t="s">
        <v>847</v>
      </c>
      <c r="C995" s="154"/>
      <c r="D995" s="115" t="s">
        <v>849</v>
      </c>
      <c r="E995" s="151" t="s">
        <v>850</v>
      </c>
      <c r="F995" s="126"/>
      <c r="G995" s="119" t="s">
        <v>851</v>
      </c>
      <c r="H995" s="114">
        <v>0.4</v>
      </c>
      <c r="I995" s="120">
        <f t="shared" si="16"/>
        <v>2</v>
      </c>
      <c r="J995" s="122"/>
      <c r="K995" s="114"/>
      <c r="L995" s="121">
        <f t="shared" si="17"/>
        <v>2</v>
      </c>
      <c r="M995" s="114"/>
      <c r="N995" s="114"/>
      <c r="O995" s="114">
        <v>2</v>
      </c>
      <c r="P995" s="114"/>
      <c r="Q995" s="114" t="s">
        <v>47</v>
      </c>
    </row>
    <row r="996" spans="1:17" s="112" customFormat="1" ht="21" customHeight="1">
      <c r="A996" s="114">
        <v>21</v>
      </c>
      <c r="B996" s="115" t="s">
        <v>847</v>
      </c>
      <c r="C996" s="154"/>
      <c r="D996" s="115" t="s">
        <v>848</v>
      </c>
      <c r="E996" s="152" t="s">
        <v>687</v>
      </c>
      <c r="F996" s="118" t="s">
        <v>680</v>
      </c>
      <c r="G996" s="119" t="s">
        <v>710</v>
      </c>
      <c r="H996" s="114">
        <v>0.4</v>
      </c>
      <c r="I996" s="120">
        <f t="shared" si="16"/>
        <v>1</v>
      </c>
      <c r="J996" s="122"/>
      <c r="K996" s="114"/>
      <c r="L996" s="121">
        <f t="shared" si="17"/>
        <v>1</v>
      </c>
      <c r="M996" s="114"/>
      <c r="N996" s="114"/>
      <c r="O996" s="114">
        <v>1</v>
      </c>
      <c r="P996" s="114"/>
      <c r="Q996" s="114" t="s">
        <v>47</v>
      </c>
    </row>
    <row r="997" spans="1:17" s="112" customFormat="1" ht="21" customHeight="1">
      <c r="A997" s="114">
        <v>22</v>
      </c>
      <c r="B997" s="115" t="s">
        <v>847</v>
      </c>
      <c r="C997" s="154"/>
      <c r="D997" s="115" t="s">
        <v>848</v>
      </c>
      <c r="E997" s="152" t="s">
        <v>711</v>
      </c>
      <c r="F997" s="118" t="s">
        <v>680</v>
      </c>
      <c r="G997" s="119" t="s">
        <v>712</v>
      </c>
      <c r="H997" s="114">
        <v>0.4</v>
      </c>
      <c r="I997" s="120">
        <f t="shared" si="16"/>
        <v>26</v>
      </c>
      <c r="J997" s="122"/>
      <c r="K997" s="114"/>
      <c r="L997" s="121">
        <f t="shared" si="17"/>
        <v>26</v>
      </c>
      <c r="M997" s="114"/>
      <c r="N997" s="114"/>
      <c r="O997" s="114">
        <v>1</v>
      </c>
      <c r="P997" s="114">
        <v>25</v>
      </c>
      <c r="Q997" s="114" t="s">
        <v>47</v>
      </c>
    </row>
    <row r="998" spans="1:17" s="112" customFormat="1" ht="29.25" customHeight="1">
      <c r="A998" s="114">
        <v>23</v>
      </c>
      <c r="B998" s="115" t="s">
        <v>847</v>
      </c>
      <c r="C998" s="154"/>
      <c r="D998" s="115" t="s">
        <v>852</v>
      </c>
      <c r="E998" s="155" t="s">
        <v>825</v>
      </c>
      <c r="F998" s="118" t="s">
        <v>357</v>
      </c>
      <c r="G998" s="119" t="s">
        <v>826</v>
      </c>
      <c r="H998" s="114">
        <v>0.4</v>
      </c>
      <c r="I998" s="120">
        <f t="shared" si="16"/>
        <v>118</v>
      </c>
      <c r="J998" s="122"/>
      <c r="K998" s="122"/>
      <c r="L998" s="121">
        <f t="shared" si="17"/>
        <v>118</v>
      </c>
      <c r="M998" s="114"/>
      <c r="N998" s="114"/>
      <c r="O998" s="114">
        <v>1</v>
      </c>
      <c r="P998" s="114">
        <f>115+2</f>
        <v>117</v>
      </c>
      <c r="Q998" s="114"/>
    </row>
    <row r="999" spans="1:17" s="112" customFormat="1" ht="21" customHeight="1">
      <c r="A999" s="114">
        <v>24</v>
      </c>
      <c r="B999" s="115" t="s">
        <v>847</v>
      </c>
      <c r="C999" s="154"/>
      <c r="D999" s="115" t="s">
        <v>848</v>
      </c>
      <c r="E999" s="152" t="s">
        <v>687</v>
      </c>
      <c r="F999" s="118" t="s">
        <v>680</v>
      </c>
      <c r="G999" s="119" t="s">
        <v>715</v>
      </c>
      <c r="H999" s="114">
        <v>0.4</v>
      </c>
      <c r="I999" s="120">
        <f t="shared" si="16"/>
        <v>35</v>
      </c>
      <c r="J999" s="122"/>
      <c r="K999" s="114"/>
      <c r="L999" s="121">
        <f t="shared" si="17"/>
        <v>35</v>
      </c>
      <c r="M999" s="114"/>
      <c r="N999" s="114"/>
      <c r="O999" s="114">
        <v>1</v>
      </c>
      <c r="P999" s="114">
        <f>3+31</f>
        <v>34</v>
      </c>
      <c r="Q999" s="114" t="s">
        <v>47</v>
      </c>
    </row>
    <row r="1000" spans="1:17" s="112" customFormat="1" ht="21" customHeight="1">
      <c r="A1000" s="114">
        <v>25</v>
      </c>
      <c r="B1000" s="115" t="s">
        <v>847</v>
      </c>
      <c r="C1000" s="154"/>
      <c r="D1000" s="115" t="s">
        <v>848</v>
      </c>
      <c r="E1000" s="152" t="s">
        <v>687</v>
      </c>
      <c r="F1000" s="118" t="s">
        <v>680</v>
      </c>
      <c r="G1000" s="119" t="s">
        <v>716</v>
      </c>
      <c r="H1000" s="114">
        <v>0.4</v>
      </c>
      <c r="I1000" s="120">
        <f t="shared" si="16"/>
        <v>1</v>
      </c>
      <c r="J1000" s="122"/>
      <c r="K1000" s="114"/>
      <c r="L1000" s="121">
        <f t="shared" si="17"/>
        <v>1</v>
      </c>
      <c r="M1000" s="114"/>
      <c r="N1000" s="114"/>
      <c r="O1000" s="114">
        <v>1</v>
      </c>
      <c r="P1000" s="114"/>
      <c r="Q1000" s="114" t="s">
        <v>47</v>
      </c>
    </row>
    <row r="1001" spans="1:17" s="112" customFormat="1" ht="25.5" customHeight="1">
      <c r="A1001" s="114">
        <v>26</v>
      </c>
      <c r="B1001" s="115" t="s">
        <v>847</v>
      </c>
      <c r="C1001" s="154"/>
      <c r="D1001" s="115" t="s">
        <v>853</v>
      </c>
      <c r="E1001" s="155" t="s">
        <v>717</v>
      </c>
      <c r="F1001" s="118" t="s">
        <v>680</v>
      </c>
      <c r="G1001" s="119" t="s">
        <v>718</v>
      </c>
      <c r="H1001" s="114">
        <v>0.4</v>
      </c>
      <c r="I1001" s="120">
        <f t="shared" si="16"/>
        <v>2</v>
      </c>
      <c r="J1001" s="122"/>
      <c r="K1001" s="114"/>
      <c r="L1001" s="121">
        <f t="shared" si="17"/>
        <v>2</v>
      </c>
      <c r="M1001" s="114"/>
      <c r="N1001" s="114"/>
      <c r="O1001" s="114">
        <v>2</v>
      </c>
      <c r="P1001" s="114"/>
      <c r="Q1001" s="114" t="s">
        <v>47</v>
      </c>
    </row>
    <row r="1002" spans="1:17" s="112" customFormat="1" ht="25.5" customHeight="1">
      <c r="A1002" s="114">
        <v>27</v>
      </c>
      <c r="B1002" s="115" t="s">
        <v>847</v>
      </c>
      <c r="C1002" s="154"/>
      <c r="D1002" s="115" t="s">
        <v>854</v>
      </c>
      <c r="E1002" s="155" t="s">
        <v>827</v>
      </c>
      <c r="F1002" s="126" t="s">
        <v>680</v>
      </c>
      <c r="G1002" s="119" t="s">
        <v>720</v>
      </c>
      <c r="H1002" s="114">
        <v>0.4</v>
      </c>
      <c r="I1002" s="120">
        <f t="shared" si="16"/>
        <v>2</v>
      </c>
      <c r="J1002" s="122"/>
      <c r="K1002" s="114"/>
      <c r="L1002" s="121">
        <f t="shared" si="17"/>
        <v>2</v>
      </c>
      <c r="M1002" s="114"/>
      <c r="N1002" s="114"/>
      <c r="O1002" s="114">
        <v>2</v>
      </c>
      <c r="P1002" s="114"/>
      <c r="Q1002" s="114" t="s">
        <v>47</v>
      </c>
    </row>
    <row r="1003" spans="1:17" s="112" customFormat="1" ht="27" customHeight="1">
      <c r="A1003" s="114">
        <v>28</v>
      </c>
      <c r="B1003" s="115" t="s">
        <v>847</v>
      </c>
      <c r="C1003" s="154"/>
      <c r="D1003" s="115" t="s">
        <v>854</v>
      </c>
      <c r="E1003" s="155" t="s">
        <v>827</v>
      </c>
      <c r="F1003" s="126" t="s">
        <v>680</v>
      </c>
      <c r="G1003" s="119" t="s">
        <v>828</v>
      </c>
      <c r="H1003" s="114">
        <v>0.4</v>
      </c>
      <c r="I1003" s="120">
        <f t="shared" si="16"/>
        <v>6</v>
      </c>
      <c r="J1003" s="122"/>
      <c r="K1003" s="114"/>
      <c r="L1003" s="121">
        <f t="shared" si="17"/>
        <v>6</v>
      </c>
      <c r="M1003" s="114"/>
      <c r="N1003" s="114"/>
      <c r="O1003" s="114">
        <v>1</v>
      </c>
      <c r="P1003" s="114">
        <f>4+1</f>
        <v>5</v>
      </c>
      <c r="Q1003" s="114" t="s">
        <v>47</v>
      </c>
    </row>
    <row r="1004" spans="1:17" s="112" customFormat="1" ht="21.75" customHeight="1">
      <c r="A1004" s="114">
        <v>29</v>
      </c>
      <c r="B1004" s="115" t="s">
        <v>847</v>
      </c>
      <c r="C1004" s="154"/>
      <c r="D1004" s="115"/>
      <c r="E1004" s="155"/>
      <c r="F1004" s="126"/>
      <c r="G1004" s="119" t="s">
        <v>723</v>
      </c>
      <c r="H1004" s="114">
        <v>0.4</v>
      </c>
      <c r="I1004" s="120">
        <f t="shared" si="16"/>
        <v>33</v>
      </c>
      <c r="J1004" s="122"/>
      <c r="K1004" s="114"/>
      <c r="L1004" s="121">
        <f t="shared" si="17"/>
        <v>33</v>
      </c>
      <c r="M1004" s="114"/>
      <c r="N1004" s="114"/>
      <c r="O1004" s="114"/>
      <c r="P1004" s="114">
        <v>33</v>
      </c>
      <c r="Q1004" s="114" t="s">
        <v>47</v>
      </c>
    </row>
    <row r="1005" spans="1:17" s="112" customFormat="1" ht="23.25" customHeight="1">
      <c r="A1005" s="114">
        <v>30</v>
      </c>
      <c r="B1005" s="115" t="s">
        <v>847</v>
      </c>
      <c r="C1005" s="154"/>
      <c r="D1005" s="115"/>
      <c r="E1005" s="155"/>
      <c r="F1005" s="126"/>
      <c r="G1005" s="119" t="s">
        <v>724</v>
      </c>
      <c r="H1005" s="114">
        <v>0.4</v>
      </c>
      <c r="I1005" s="120">
        <f t="shared" si="16"/>
        <v>37</v>
      </c>
      <c r="J1005" s="122"/>
      <c r="K1005" s="114"/>
      <c r="L1005" s="121">
        <f t="shared" si="17"/>
        <v>37</v>
      </c>
      <c r="M1005" s="114"/>
      <c r="N1005" s="114"/>
      <c r="O1005" s="114"/>
      <c r="P1005" s="114">
        <f>1+36</f>
        <v>37</v>
      </c>
      <c r="Q1005" s="114" t="s">
        <v>47</v>
      </c>
    </row>
    <row r="1006" spans="1:17" s="112" customFormat="1" ht="25.5" customHeight="1">
      <c r="A1006" s="114">
        <v>31</v>
      </c>
      <c r="B1006" s="115" t="s">
        <v>847</v>
      </c>
      <c r="C1006" s="154"/>
      <c r="D1006" s="115" t="s">
        <v>855</v>
      </c>
      <c r="E1006" s="155" t="s">
        <v>796</v>
      </c>
      <c r="F1006" s="126" t="s">
        <v>680</v>
      </c>
      <c r="G1006" s="119" t="s">
        <v>797</v>
      </c>
      <c r="H1006" s="114">
        <v>0.4</v>
      </c>
      <c r="I1006" s="120">
        <f t="shared" si="16"/>
        <v>2</v>
      </c>
      <c r="J1006" s="122"/>
      <c r="K1006" s="114"/>
      <c r="L1006" s="121">
        <f t="shared" si="17"/>
        <v>2</v>
      </c>
      <c r="M1006" s="114"/>
      <c r="N1006" s="114"/>
      <c r="O1006" s="114">
        <v>2</v>
      </c>
      <c r="P1006" s="114"/>
      <c r="Q1006" s="114">
        <v>4</v>
      </c>
    </row>
    <row r="1007" spans="1:17" s="112" customFormat="1" ht="25.5" customHeight="1">
      <c r="A1007" s="114">
        <v>32</v>
      </c>
      <c r="B1007" s="115" t="s">
        <v>847</v>
      </c>
      <c r="C1007" s="154"/>
      <c r="D1007" s="115"/>
      <c r="E1007" s="155"/>
      <c r="F1007" s="126"/>
      <c r="G1007" s="119" t="s">
        <v>798</v>
      </c>
      <c r="H1007" s="114">
        <v>0.4</v>
      </c>
      <c r="I1007" s="120">
        <f t="shared" si="16"/>
        <v>15</v>
      </c>
      <c r="J1007" s="122"/>
      <c r="K1007" s="122"/>
      <c r="L1007" s="121">
        <f t="shared" si="17"/>
        <v>15</v>
      </c>
      <c r="M1007" s="114"/>
      <c r="N1007" s="114"/>
      <c r="O1007" s="114">
        <v>1</v>
      </c>
      <c r="P1007" s="114">
        <v>14</v>
      </c>
      <c r="Q1007" s="114" t="s">
        <v>47</v>
      </c>
    </row>
    <row r="1008" spans="1:17" s="112" customFormat="1" ht="36.75" customHeight="1">
      <c r="A1008" s="114">
        <v>33</v>
      </c>
      <c r="B1008" s="115" t="s">
        <v>847</v>
      </c>
      <c r="C1008" s="154"/>
      <c r="D1008" s="115" t="s">
        <v>856</v>
      </c>
      <c r="E1008" s="155" t="s">
        <v>725</v>
      </c>
      <c r="F1008" s="126" t="s">
        <v>680</v>
      </c>
      <c r="G1008" s="119" t="s">
        <v>726</v>
      </c>
      <c r="H1008" s="114">
        <v>0.4</v>
      </c>
      <c r="I1008" s="120">
        <f t="shared" si="16"/>
        <v>4</v>
      </c>
      <c r="J1008" s="122"/>
      <c r="K1008" s="122"/>
      <c r="L1008" s="121">
        <f t="shared" si="17"/>
        <v>4</v>
      </c>
      <c r="M1008" s="114"/>
      <c r="N1008" s="114"/>
      <c r="O1008" s="114">
        <v>4</v>
      </c>
      <c r="P1008" s="114"/>
      <c r="Q1008" s="114" t="s">
        <v>47</v>
      </c>
    </row>
    <row r="1009" spans="1:17" s="112" customFormat="1" ht="24" customHeight="1">
      <c r="A1009" s="114">
        <v>34</v>
      </c>
      <c r="B1009" s="115" t="s">
        <v>847</v>
      </c>
      <c r="C1009" s="123"/>
      <c r="D1009" s="115"/>
      <c r="E1009" s="151"/>
      <c r="F1009" s="131"/>
      <c r="G1009" s="119" t="s">
        <v>727</v>
      </c>
      <c r="H1009" s="114">
        <v>0.4</v>
      </c>
      <c r="I1009" s="120">
        <f t="shared" si="16"/>
        <v>62</v>
      </c>
      <c r="J1009" s="114"/>
      <c r="K1009" s="114"/>
      <c r="L1009" s="121">
        <f t="shared" si="17"/>
        <v>62</v>
      </c>
      <c r="M1009" s="114"/>
      <c r="N1009" s="114"/>
      <c r="O1009" s="114"/>
      <c r="P1009" s="114">
        <f>1+61</f>
        <v>62</v>
      </c>
      <c r="Q1009" s="114" t="s">
        <v>47</v>
      </c>
    </row>
    <row r="1010" spans="1:17" s="112" customFormat="1" ht="24" customHeight="1">
      <c r="A1010" s="114">
        <v>35</v>
      </c>
      <c r="B1010" s="115" t="s">
        <v>847</v>
      </c>
      <c r="C1010" s="154"/>
      <c r="D1010" s="115"/>
      <c r="E1010" s="155"/>
      <c r="F1010" s="126"/>
      <c r="G1010" s="119" t="s">
        <v>728</v>
      </c>
      <c r="H1010" s="114">
        <v>0.4</v>
      </c>
      <c r="I1010" s="120">
        <f t="shared" si="16"/>
        <v>16</v>
      </c>
      <c r="J1010" s="122"/>
      <c r="K1010" s="122"/>
      <c r="L1010" s="121">
        <f t="shared" si="17"/>
        <v>16</v>
      </c>
      <c r="M1010" s="114"/>
      <c r="N1010" s="114"/>
      <c r="O1010" s="114">
        <v>2</v>
      </c>
      <c r="P1010" s="114">
        <f>12+2</f>
        <v>14</v>
      </c>
      <c r="Q1010" s="114" t="s">
        <v>47</v>
      </c>
    </row>
    <row r="1011" spans="1:17" s="112" customFormat="1" ht="24" customHeight="1">
      <c r="A1011" s="114">
        <v>36</v>
      </c>
      <c r="B1011" s="115" t="s">
        <v>847</v>
      </c>
      <c r="C1011" s="154"/>
      <c r="D1011" s="115"/>
      <c r="E1011" s="155"/>
      <c r="F1011" s="126"/>
      <c r="G1011" s="119" t="s">
        <v>729</v>
      </c>
      <c r="H1011" s="114">
        <v>0.4</v>
      </c>
      <c r="I1011" s="120">
        <f t="shared" si="16"/>
        <v>1</v>
      </c>
      <c r="J1011" s="122"/>
      <c r="K1011" s="122"/>
      <c r="L1011" s="121">
        <f t="shared" si="17"/>
        <v>1</v>
      </c>
      <c r="M1011" s="114"/>
      <c r="N1011" s="114"/>
      <c r="O1011" s="114"/>
      <c r="P1011" s="114">
        <v>1</v>
      </c>
      <c r="Q1011" s="114" t="s">
        <v>47</v>
      </c>
    </row>
    <row r="1012" spans="1:17" s="112" customFormat="1" ht="25.5" customHeight="1">
      <c r="A1012" s="114">
        <v>37</v>
      </c>
      <c r="B1012" s="115" t="s">
        <v>847</v>
      </c>
      <c r="C1012" s="154"/>
      <c r="D1012" s="115" t="s">
        <v>857</v>
      </c>
      <c r="E1012" s="155" t="s">
        <v>496</v>
      </c>
      <c r="F1012" s="126" t="s">
        <v>680</v>
      </c>
      <c r="G1012" s="119" t="s">
        <v>730</v>
      </c>
      <c r="H1012" s="114">
        <v>0.4</v>
      </c>
      <c r="I1012" s="120">
        <f t="shared" si="16"/>
        <v>84</v>
      </c>
      <c r="J1012" s="122"/>
      <c r="K1012" s="122"/>
      <c r="L1012" s="121">
        <f t="shared" si="17"/>
        <v>84</v>
      </c>
      <c r="M1012" s="114"/>
      <c r="N1012" s="114"/>
      <c r="O1012" s="114"/>
      <c r="P1012" s="114">
        <f>1+83</f>
        <v>84</v>
      </c>
      <c r="Q1012" s="114" t="s">
        <v>47</v>
      </c>
    </row>
    <row r="1013" spans="1:17" s="112" customFormat="1" ht="38.25" customHeight="1">
      <c r="A1013" s="114">
        <v>38</v>
      </c>
      <c r="B1013" s="115" t="s">
        <v>847</v>
      </c>
      <c r="C1013" s="154"/>
      <c r="D1013" s="115" t="s">
        <v>858</v>
      </c>
      <c r="E1013" s="155" t="s">
        <v>519</v>
      </c>
      <c r="F1013" s="126" t="s">
        <v>680</v>
      </c>
      <c r="G1013" s="119" t="s">
        <v>731</v>
      </c>
      <c r="H1013" s="114">
        <v>0.4</v>
      </c>
      <c r="I1013" s="120">
        <f t="shared" si="16"/>
        <v>2</v>
      </c>
      <c r="J1013" s="122"/>
      <c r="K1013" s="122"/>
      <c r="L1013" s="121">
        <f t="shared" si="17"/>
        <v>2</v>
      </c>
      <c r="M1013" s="114"/>
      <c r="N1013" s="114"/>
      <c r="O1013" s="114">
        <v>2</v>
      </c>
      <c r="P1013" s="114"/>
      <c r="Q1013" s="114" t="s">
        <v>47</v>
      </c>
    </row>
    <row r="1014" spans="1:17" s="112" customFormat="1" ht="25.5" customHeight="1">
      <c r="A1014" s="114">
        <v>39</v>
      </c>
      <c r="B1014" s="115" t="s">
        <v>847</v>
      </c>
      <c r="C1014" s="154"/>
      <c r="D1014" s="115"/>
      <c r="E1014" s="155"/>
      <c r="F1014" s="126"/>
      <c r="G1014" s="119" t="s">
        <v>732</v>
      </c>
      <c r="H1014" s="114">
        <v>0.4</v>
      </c>
      <c r="I1014" s="120">
        <f t="shared" si="16"/>
        <v>2</v>
      </c>
      <c r="J1014" s="122"/>
      <c r="K1014" s="114">
        <v>2</v>
      </c>
      <c r="L1014" s="121"/>
      <c r="M1014" s="114"/>
      <c r="N1014" s="114"/>
      <c r="O1014" s="114">
        <v>2</v>
      </c>
      <c r="P1014" s="114"/>
      <c r="Q1014" s="114" t="s">
        <v>47</v>
      </c>
    </row>
    <row r="1015" spans="1:17" s="112" customFormat="1" ht="37.5" customHeight="1">
      <c r="A1015" s="114">
        <v>40</v>
      </c>
      <c r="B1015" s="115" t="s">
        <v>847</v>
      </c>
      <c r="C1015" s="154"/>
      <c r="D1015" s="115" t="s">
        <v>859</v>
      </c>
      <c r="E1015" s="155" t="s">
        <v>733</v>
      </c>
      <c r="F1015" s="126" t="s">
        <v>680</v>
      </c>
      <c r="G1015" s="119" t="s">
        <v>734</v>
      </c>
      <c r="H1015" s="114">
        <v>0.4</v>
      </c>
      <c r="I1015" s="120">
        <f t="shared" si="16"/>
        <v>4</v>
      </c>
      <c r="J1015" s="122"/>
      <c r="K1015" s="122"/>
      <c r="L1015" s="121">
        <f t="shared" si="17"/>
        <v>4</v>
      </c>
      <c r="M1015" s="114"/>
      <c r="N1015" s="114"/>
      <c r="O1015" s="114">
        <v>3</v>
      </c>
      <c r="P1015" s="114">
        <v>1</v>
      </c>
      <c r="Q1015" s="114" t="s">
        <v>47</v>
      </c>
    </row>
    <row r="1016" spans="1:17" s="112" customFormat="1" ht="25.5" customHeight="1">
      <c r="A1016" s="114">
        <v>41</v>
      </c>
      <c r="B1016" s="115" t="s">
        <v>847</v>
      </c>
      <c r="C1016" s="123"/>
      <c r="D1016" s="115" t="s">
        <v>860</v>
      </c>
      <c r="E1016" s="155" t="s">
        <v>596</v>
      </c>
      <c r="F1016" s="126" t="s">
        <v>680</v>
      </c>
      <c r="G1016" s="119" t="s">
        <v>861</v>
      </c>
      <c r="H1016" s="114">
        <v>0.4</v>
      </c>
      <c r="I1016" s="120">
        <f t="shared" si="16"/>
        <v>27</v>
      </c>
      <c r="J1016" s="122"/>
      <c r="K1016" s="122"/>
      <c r="L1016" s="121">
        <f t="shared" si="17"/>
        <v>27</v>
      </c>
      <c r="M1016" s="122"/>
      <c r="N1016" s="122"/>
      <c r="O1016" s="114">
        <v>1</v>
      </c>
      <c r="P1016" s="114">
        <v>26</v>
      </c>
      <c r="Q1016" s="114" t="s">
        <v>47</v>
      </c>
    </row>
    <row r="1017" spans="1:17" s="112" customFormat="1" ht="28.5" customHeight="1">
      <c r="A1017" s="114">
        <v>42</v>
      </c>
      <c r="B1017" s="115" t="s">
        <v>847</v>
      </c>
      <c r="C1017" s="154"/>
      <c r="D1017" s="115" t="s">
        <v>862</v>
      </c>
      <c r="E1017" s="155" t="s">
        <v>717</v>
      </c>
      <c r="F1017" s="126" t="s">
        <v>680</v>
      </c>
      <c r="G1017" s="119" t="s">
        <v>735</v>
      </c>
      <c r="H1017" s="114">
        <v>0.4</v>
      </c>
      <c r="I1017" s="120">
        <f t="shared" si="16"/>
        <v>2</v>
      </c>
      <c r="J1017" s="122"/>
      <c r="K1017" s="114">
        <v>2</v>
      </c>
      <c r="L1017" s="121"/>
      <c r="M1017" s="114"/>
      <c r="N1017" s="114"/>
      <c r="O1017" s="114">
        <v>2</v>
      </c>
      <c r="P1017" s="114"/>
      <c r="Q1017" s="114" t="s">
        <v>47</v>
      </c>
    </row>
    <row r="1018" spans="1:17" s="112" customFormat="1" ht="37.5" customHeight="1">
      <c r="A1018" s="114">
        <v>43</v>
      </c>
      <c r="B1018" s="115" t="s">
        <v>847</v>
      </c>
      <c r="C1018" s="154"/>
      <c r="D1018" s="115" t="s">
        <v>863</v>
      </c>
      <c r="E1018" s="155" t="s">
        <v>736</v>
      </c>
      <c r="F1018" s="126" t="s">
        <v>680</v>
      </c>
      <c r="G1018" s="119" t="s">
        <v>737</v>
      </c>
      <c r="H1018" s="114">
        <v>0.4</v>
      </c>
      <c r="I1018" s="120">
        <f t="shared" si="16"/>
        <v>35</v>
      </c>
      <c r="J1018" s="122"/>
      <c r="K1018" s="122"/>
      <c r="L1018" s="121">
        <f t="shared" si="17"/>
        <v>35</v>
      </c>
      <c r="M1018" s="114"/>
      <c r="N1018" s="114"/>
      <c r="O1018" s="114"/>
      <c r="P1018" s="114">
        <f>2+33</f>
        <v>35</v>
      </c>
      <c r="Q1018" s="114" t="s">
        <v>47</v>
      </c>
    </row>
    <row r="1019" spans="1:17" s="112" customFormat="1" ht="25.5" customHeight="1">
      <c r="A1019" s="114">
        <v>44</v>
      </c>
      <c r="B1019" s="115" t="s">
        <v>847</v>
      </c>
      <c r="C1019" s="154"/>
      <c r="D1019" s="115"/>
      <c r="E1019" s="155"/>
      <c r="F1019" s="126"/>
      <c r="G1019" s="119" t="s">
        <v>738</v>
      </c>
      <c r="H1019" s="114">
        <v>0.4</v>
      </c>
      <c r="I1019" s="120">
        <f t="shared" si="16"/>
        <v>30</v>
      </c>
      <c r="J1019" s="122"/>
      <c r="K1019" s="122"/>
      <c r="L1019" s="121">
        <f t="shared" si="17"/>
        <v>30</v>
      </c>
      <c r="M1019" s="114"/>
      <c r="N1019" s="114"/>
      <c r="O1019" s="114"/>
      <c r="P1019" s="114">
        <f>8+22</f>
        <v>30</v>
      </c>
      <c r="Q1019" s="114" t="s">
        <v>47</v>
      </c>
    </row>
    <row r="1020" spans="1:17" s="112" customFormat="1" ht="25.5" customHeight="1">
      <c r="A1020" s="114">
        <v>45</v>
      </c>
      <c r="B1020" s="115" t="s">
        <v>847</v>
      </c>
      <c r="C1020" s="154"/>
      <c r="D1020" s="115" t="s">
        <v>853</v>
      </c>
      <c r="E1020" s="155" t="s">
        <v>717</v>
      </c>
      <c r="F1020" s="126" t="s">
        <v>680</v>
      </c>
      <c r="G1020" s="119" t="s">
        <v>799</v>
      </c>
      <c r="H1020" s="114">
        <v>0.4</v>
      </c>
      <c r="I1020" s="120">
        <f t="shared" si="16"/>
        <v>5</v>
      </c>
      <c r="J1020" s="122"/>
      <c r="K1020" s="114">
        <v>3</v>
      </c>
      <c r="L1020" s="121">
        <v>2</v>
      </c>
      <c r="M1020" s="114"/>
      <c r="N1020" s="114"/>
      <c r="O1020" s="114">
        <v>5</v>
      </c>
      <c r="P1020" s="114"/>
      <c r="Q1020" s="114" t="s">
        <v>47</v>
      </c>
    </row>
    <row r="1021" spans="1:17" s="112" customFormat="1" ht="23.25" customHeight="1">
      <c r="A1021" s="114">
        <v>46</v>
      </c>
      <c r="B1021" s="115" t="s">
        <v>847</v>
      </c>
      <c r="C1021" s="154"/>
      <c r="D1021" s="115"/>
      <c r="E1021" s="155"/>
      <c r="F1021" s="126"/>
      <c r="G1021" s="119" t="s">
        <v>739</v>
      </c>
      <c r="H1021" s="114">
        <v>0.4</v>
      </c>
      <c r="I1021" s="120">
        <f t="shared" si="16"/>
        <v>6</v>
      </c>
      <c r="J1021" s="122"/>
      <c r="K1021" s="122"/>
      <c r="L1021" s="121">
        <f t="shared" si="17"/>
        <v>6</v>
      </c>
      <c r="M1021" s="114"/>
      <c r="N1021" s="114"/>
      <c r="O1021" s="114"/>
      <c r="P1021" s="114">
        <f>2+4</f>
        <v>6</v>
      </c>
      <c r="Q1021" s="114" t="s">
        <v>47</v>
      </c>
    </row>
    <row r="1022" spans="1:17" s="112" customFormat="1" ht="23.25" customHeight="1">
      <c r="A1022" s="114">
        <v>47</v>
      </c>
      <c r="B1022" s="115" t="s">
        <v>847</v>
      </c>
      <c r="C1022" s="154"/>
      <c r="D1022" s="115"/>
      <c r="E1022" s="155"/>
      <c r="F1022" s="126"/>
      <c r="G1022" s="119" t="s">
        <v>740</v>
      </c>
      <c r="H1022" s="114">
        <v>0.4</v>
      </c>
      <c r="I1022" s="120">
        <f t="shared" si="16"/>
        <v>6</v>
      </c>
      <c r="J1022" s="122"/>
      <c r="K1022" s="122"/>
      <c r="L1022" s="121">
        <f t="shared" si="17"/>
        <v>6</v>
      </c>
      <c r="M1022" s="114"/>
      <c r="N1022" s="114"/>
      <c r="O1022" s="114"/>
      <c r="P1022" s="114">
        <f>3+3</f>
        <v>6</v>
      </c>
      <c r="Q1022" s="114" t="s">
        <v>47</v>
      </c>
    </row>
    <row r="1023" spans="1:17" s="112" customFormat="1" ht="25.5" customHeight="1">
      <c r="A1023" s="114">
        <v>48</v>
      </c>
      <c r="B1023" s="115" t="s">
        <v>847</v>
      </c>
      <c r="C1023" s="154"/>
      <c r="D1023" s="115" t="s">
        <v>864</v>
      </c>
      <c r="E1023" s="155" t="s">
        <v>741</v>
      </c>
      <c r="F1023" s="126" t="s">
        <v>680</v>
      </c>
      <c r="G1023" s="119" t="s">
        <v>742</v>
      </c>
      <c r="H1023" s="114">
        <v>0.4</v>
      </c>
      <c r="I1023" s="120">
        <f t="shared" si="16"/>
        <v>115</v>
      </c>
      <c r="J1023" s="122"/>
      <c r="K1023" s="122"/>
      <c r="L1023" s="121">
        <f t="shared" si="17"/>
        <v>115</v>
      </c>
      <c r="M1023" s="114"/>
      <c r="N1023" s="114"/>
      <c r="O1023" s="114"/>
      <c r="P1023" s="114">
        <f>2+113</f>
        <v>115</v>
      </c>
      <c r="Q1023" s="114" t="s">
        <v>47</v>
      </c>
    </row>
    <row r="1024" spans="1:17" s="112" customFormat="1" ht="28.5" customHeight="1">
      <c r="A1024" s="114">
        <v>49</v>
      </c>
      <c r="B1024" s="115" t="s">
        <v>847</v>
      </c>
      <c r="C1024" s="154"/>
      <c r="D1024" s="115" t="s">
        <v>865</v>
      </c>
      <c r="E1024" s="155" t="s">
        <v>743</v>
      </c>
      <c r="F1024" s="126" t="s">
        <v>680</v>
      </c>
      <c r="G1024" s="119" t="s">
        <v>744</v>
      </c>
      <c r="H1024" s="114">
        <v>0.4</v>
      </c>
      <c r="I1024" s="120">
        <f t="shared" si="16"/>
        <v>2</v>
      </c>
      <c r="J1024" s="122"/>
      <c r="K1024" s="114">
        <v>2</v>
      </c>
      <c r="L1024" s="121"/>
      <c r="M1024" s="114"/>
      <c r="N1024" s="114"/>
      <c r="O1024" s="114">
        <v>2</v>
      </c>
      <c r="P1024" s="114"/>
      <c r="Q1024" s="114">
        <v>1</v>
      </c>
    </row>
    <row r="1025" spans="1:17" s="112" customFormat="1" ht="21" customHeight="1">
      <c r="A1025" s="114">
        <v>50</v>
      </c>
      <c r="B1025" s="115" t="s">
        <v>847</v>
      </c>
      <c r="C1025" s="154"/>
      <c r="D1025" s="115"/>
      <c r="E1025" s="155"/>
      <c r="F1025" s="126"/>
      <c r="G1025" s="119" t="s">
        <v>745</v>
      </c>
      <c r="H1025" s="114">
        <v>0.4</v>
      </c>
      <c r="I1025" s="120">
        <f t="shared" si="16"/>
        <v>3</v>
      </c>
      <c r="J1025" s="122"/>
      <c r="K1025" s="122"/>
      <c r="L1025" s="121">
        <f t="shared" si="17"/>
        <v>3</v>
      </c>
      <c r="M1025" s="114"/>
      <c r="N1025" s="114"/>
      <c r="O1025" s="114"/>
      <c r="P1025" s="114">
        <v>3</v>
      </c>
      <c r="Q1025" s="114" t="s">
        <v>47</v>
      </c>
    </row>
    <row r="1026" spans="1:17" s="112" customFormat="1" ht="25.5" customHeight="1">
      <c r="A1026" s="114">
        <v>51</v>
      </c>
      <c r="B1026" s="115" t="s">
        <v>847</v>
      </c>
      <c r="C1026" s="123"/>
      <c r="D1026" s="115" t="s">
        <v>866</v>
      </c>
      <c r="E1026" s="155" t="s">
        <v>500</v>
      </c>
      <c r="F1026" s="131" t="s">
        <v>676</v>
      </c>
      <c r="G1026" s="119" t="s">
        <v>803</v>
      </c>
      <c r="H1026" s="114">
        <v>0.4</v>
      </c>
      <c r="I1026" s="120">
        <f t="shared" si="16"/>
        <v>155</v>
      </c>
      <c r="J1026" s="122"/>
      <c r="K1026" s="114"/>
      <c r="L1026" s="121">
        <f t="shared" si="17"/>
        <v>155</v>
      </c>
      <c r="M1026" s="114"/>
      <c r="N1026" s="114"/>
      <c r="O1026" s="114">
        <v>1</v>
      </c>
      <c r="P1026" s="114">
        <f>1+153</f>
        <v>154</v>
      </c>
      <c r="Q1026" s="114" t="s">
        <v>47</v>
      </c>
    </row>
    <row r="1027" spans="1:17" s="112" customFormat="1" ht="21" customHeight="1">
      <c r="A1027" s="114">
        <v>52</v>
      </c>
      <c r="B1027" s="115" t="s">
        <v>847</v>
      </c>
      <c r="C1027" s="154"/>
      <c r="D1027" s="115"/>
      <c r="E1027" s="155"/>
      <c r="F1027" s="126"/>
      <c r="G1027" s="119" t="s">
        <v>746</v>
      </c>
      <c r="H1027" s="114">
        <v>0.4</v>
      </c>
      <c r="I1027" s="120">
        <f t="shared" si="16"/>
        <v>3</v>
      </c>
      <c r="J1027" s="122"/>
      <c r="K1027" s="122"/>
      <c r="L1027" s="121">
        <f t="shared" si="17"/>
        <v>3</v>
      </c>
      <c r="M1027" s="114"/>
      <c r="N1027" s="114"/>
      <c r="O1027" s="114"/>
      <c r="P1027" s="114">
        <v>3</v>
      </c>
      <c r="Q1027" s="114" t="s">
        <v>47</v>
      </c>
    </row>
    <row r="1028" spans="1:17" s="112" customFormat="1" ht="39" customHeight="1">
      <c r="A1028" s="114">
        <v>53</v>
      </c>
      <c r="B1028" s="115" t="s">
        <v>847</v>
      </c>
      <c r="C1028" s="154"/>
      <c r="D1028" s="115" t="s">
        <v>867</v>
      </c>
      <c r="E1028" s="155" t="s">
        <v>747</v>
      </c>
      <c r="F1028" s="126" t="s">
        <v>676</v>
      </c>
      <c r="G1028" s="119" t="s">
        <v>748</v>
      </c>
      <c r="H1028" s="114">
        <v>0.4</v>
      </c>
      <c r="I1028" s="120">
        <f t="shared" si="16"/>
        <v>4</v>
      </c>
      <c r="J1028" s="114"/>
      <c r="K1028" s="114"/>
      <c r="L1028" s="121">
        <f t="shared" si="17"/>
        <v>4</v>
      </c>
      <c r="M1028" s="114"/>
      <c r="N1028" s="114"/>
      <c r="O1028" s="114">
        <v>2</v>
      </c>
      <c r="P1028" s="114">
        <v>2</v>
      </c>
      <c r="Q1028" s="114">
        <v>3</v>
      </c>
    </row>
    <row r="1029" spans="1:17" s="112" customFormat="1" ht="45" customHeight="1">
      <c r="A1029" s="114">
        <v>54</v>
      </c>
      <c r="B1029" s="115" t="s">
        <v>847</v>
      </c>
      <c r="C1029" s="116"/>
      <c r="D1029" s="115" t="s">
        <v>863</v>
      </c>
      <c r="E1029" s="155" t="s">
        <v>736</v>
      </c>
      <c r="F1029" s="126" t="s">
        <v>680</v>
      </c>
      <c r="G1029" s="119" t="s">
        <v>749</v>
      </c>
      <c r="H1029" s="114">
        <v>0.4</v>
      </c>
      <c r="I1029" s="120">
        <f t="shared" si="16"/>
        <v>4</v>
      </c>
      <c r="J1029" s="114"/>
      <c r="K1029" s="114">
        <v>2</v>
      </c>
      <c r="L1029" s="114">
        <v>2</v>
      </c>
      <c r="M1029" s="114"/>
      <c r="N1029" s="114"/>
      <c r="O1029" s="114">
        <v>2</v>
      </c>
      <c r="P1029" s="114">
        <v>2</v>
      </c>
      <c r="Q1029" s="114">
        <v>1</v>
      </c>
    </row>
    <row r="1030" spans="1:17" s="112" customFormat="1" ht="25.5" customHeight="1">
      <c r="A1030" s="114">
        <v>55</v>
      </c>
      <c r="B1030" s="115" t="s">
        <v>847</v>
      </c>
      <c r="C1030" s="116"/>
      <c r="D1030" s="115" t="s">
        <v>868</v>
      </c>
      <c r="E1030" s="155" t="s">
        <v>750</v>
      </c>
      <c r="F1030" s="126" t="s">
        <v>680</v>
      </c>
      <c r="G1030" s="119" t="s">
        <v>751</v>
      </c>
      <c r="H1030" s="114">
        <v>0.4</v>
      </c>
      <c r="I1030" s="120">
        <f>J1030+K1030+L1030</f>
        <v>23</v>
      </c>
      <c r="J1030" s="114"/>
      <c r="K1030" s="114"/>
      <c r="L1030" s="121">
        <f t="shared" si="17"/>
        <v>23</v>
      </c>
      <c r="M1030" s="114"/>
      <c r="N1030" s="114"/>
      <c r="O1030" s="114"/>
      <c r="P1030" s="114">
        <v>23</v>
      </c>
      <c r="Q1030" s="114" t="s">
        <v>47</v>
      </c>
    </row>
    <row r="1031" spans="1:17" s="112" customFormat="1" ht="26.25" customHeight="1">
      <c r="A1031" s="114">
        <v>56</v>
      </c>
      <c r="B1031" s="115" t="s">
        <v>847</v>
      </c>
      <c r="C1031" s="116"/>
      <c r="D1031" s="115" t="s">
        <v>869</v>
      </c>
      <c r="E1031" s="155" t="s">
        <v>752</v>
      </c>
      <c r="F1031" s="126" t="s">
        <v>680</v>
      </c>
      <c r="G1031" s="119" t="s">
        <v>753</v>
      </c>
      <c r="H1031" s="114">
        <v>0.4</v>
      </c>
      <c r="I1031" s="120">
        <f t="shared" si="16"/>
        <v>67</v>
      </c>
      <c r="J1031" s="114"/>
      <c r="K1031" s="114"/>
      <c r="L1031" s="121">
        <f t="shared" si="17"/>
        <v>67</v>
      </c>
      <c r="M1031" s="114"/>
      <c r="N1031" s="114"/>
      <c r="O1031" s="114"/>
      <c r="P1031" s="114">
        <f>2+65</f>
        <v>67</v>
      </c>
      <c r="Q1031" s="114" t="s">
        <v>47</v>
      </c>
    </row>
    <row r="1032" spans="1:17" s="112" customFormat="1" ht="25.5" customHeight="1">
      <c r="A1032" s="114">
        <v>57</v>
      </c>
      <c r="B1032" s="115" t="s">
        <v>847</v>
      </c>
      <c r="C1032" s="123"/>
      <c r="D1032" s="115" t="s">
        <v>870</v>
      </c>
      <c r="E1032" s="155" t="s">
        <v>534</v>
      </c>
      <c r="F1032" s="126" t="s">
        <v>680</v>
      </c>
      <c r="G1032" s="119" t="s">
        <v>829</v>
      </c>
      <c r="H1032" s="114">
        <v>0.4</v>
      </c>
      <c r="I1032" s="120">
        <f t="shared" si="16"/>
        <v>60</v>
      </c>
      <c r="J1032" s="114"/>
      <c r="K1032" s="114"/>
      <c r="L1032" s="121">
        <f t="shared" si="17"/>
        <v>60</v>
      </c>
      <c r="M1032" s="114"/>
      <c r="N1032" s="114"/>
      <c r="O1032" s="114"/>
      <c r="P1032" s="114">
        <f>2+58</f>
        <v>60</v>
      </c>
      <c r="Q1032" s="114" t="s">
        <v>47</v>
      </c>
    </row>
    <row r="1033" spans="1:17" s="112" customFormat="1" ht="25.5" customHeight="1">
      <c r="A1033" s="114">
        <v>58</v>
      </c>
      <c r="B1033" s="115" t="s">
        <v>847</v>
      </c>
      <c r="C1033" s="116"/>
      <c r="D1033" s="115" t="s">
        <v>871</v>
      </c>
      <c r="E1033" s="155" t="s">
        <v>754</v>
      </c>
      <c r="F1033" s="126" t="s">
        <v>680</v>
      </c>
      <c r="G1033" s="119" t="s">
        <v>755</v>
      </c>
      <c r="H1033" s="114">
        <v>0.4</v>
      </c>
      <c r="I1033" s="120">
        <f t="shared" si="16"/>
        <v>108</v>
      </c>
      <c r="J1033" s="114"/>
      <c r="K1033" s="114"/>
      <c r="L1033" s="121">
        <f t="shared" si="17"/>
        <v>108</v>
      </c>
      <c r="M1033" s="114"/>
      <c r="N1033" s="114"/>
      <c r="O1033" s="114"/>
      <c r="P1033" s="114">
        <v>108</v>
      </c>
      <c r="Q1033" s="114" t="s">
        <v>47</v>
      </c>
    </row>
    <row r="1034" spans="1:17" s="112" customFormat="1" ht="22.5" customHeight="1">
      <c r="A1034" s="114">
        <v>59</v>
      </c>
      <c r="B1034" s="115" t="s">
        <v>847</v>
      </c>
      <c r="C1034" s="116"/>
      <c r="D1034" s="115"/>
      <c r="E1034" s="157"/>
      <c r="F1034" s="126"/>
      <c r="G1034" s="119" t="s">
        <v>756</v>
      </c>
      <c r="H1034" s="114">
        <v>0.4</v>
      </c>
      <c r="I1034" s="120">
        <f t="shared" si="16"/>
        <v>59</v>
      </c>
      <c r="J1034" s="114"/>
      <c r="K1034" s="114"/>
      <c r="L1034" s="121">
        <f t="shared" si="17"/>
        <v>59</v>
      </c>
      <c r="M1034" s="114"/>
      <c r="N1034" s="114"/>
      <c r="O1034" s="114"/>
      <c r="P1034" s="114">
        <f>1+58</f>
        <v>59</v>
      </c>
      <c r="Q1034" s="114" t="s">
        <v>47</v>
      </c>
    </row>
    <row r="1035" spans="1:17" s="112" customFormat="1" ht="22.5" customHeight="1">
      <c r="A1035" s="114">
        <v>60</v>
      </c>
      <c r="B1035" s="115" t="s">
        <v>847</v>
      </c>
      <c r="C1035" s="116"/>
      <c r="D1035" s="115"/>
      <c r="E1035" s="157"/>
      <c r="F1035" s="126"/>
      <c r="G1035" s="119" t="s">
        <v>757</v>
      </c>
      <c r="H1035" s="114">
        <v>0.4</v>
      </c>
      <c r="I1035" s="120">
        <f t="shared" si="16"/>
        <v>2</v>
      </c>
      <c r="J1035" s="114"/>
      <c r="K1035" s="114"/>
      <c r="L1035" s="121">
        <f t="shared" si="17"/>
        <v>2</v>
      </c>
      <c r="M1035" s="114"/>
      <c r="N1035" s="114"/>
      <c r="O1035" s="114"/>
      <c r="P1035" s="114">
        <v>2</v>
      </c>
      <c r="Q1035" s="114" t="s">
        <v>47</v>
      </c>
    </row>
    <row r="1036" spans="1:17" s="112" customFormat="1" ht="29.25" customHeight="1">
      <c r="A1036" s="114">
        <v>61</v>
      </c>
      <c r="B1036" s="115" t="s">
        <v>847</v>
      </c>
      <c r="C1036" s="116"/>
      <c r="D1036" s="115" t="s">
        <v>872</v>
      </c>
      <c r="E1036" s="155" t="s">
        <v>758</v>
      </c>
      <c r="F1036" s="126" t="s">
        <v>676</v>
      </c>
      <c r="G1036" s="119" t="s">
        <v>759</v>
      </c>
      <c r="H1036" s="114">
        <v>0.4</v>
      </c>
      <c r="I1036" s="120">
        <f t="shared" si="16"/>
        <v>47</v>
      </c>
      <c r="J1036" s="114"/>
      <c r="K1036" s="114"/>
      <c r="L1036" s="121">
        <f t="shared" si="17"/>
        <v>47</v>
      </c>
      <c r="M1036" s="114"/>
      <c r="N1036" s="114"/>
      <c r="O1036" s="114">
        <v>1</v>
      </c>
      <c r="P1036" s="114">
        <f>1+45</f>
        <v>46</v>
      </c>
      <c r="Q1036" s="114" t="s">
        <v>47</v>
      </c>
    </row>
    <row r="1037" spans="1:17" s="112" customFormat="1" ht="25.5" customHeight="1">
      <c r="A1037" s="114">
        <v>62</v>
      </c>
      <c r="B1037" s="115" t="s">
        <v>847</v>
      </c>
      <c r="C1037" s="116"/>
      <c r="D1037" s="115" t="s">
        <v>873</v>
      </c>
      <c r="E1037" s="155" t="s">
        <v>760</v>
      </c>
      <c r="F1037" s="126" t="s">
        <v>680</v>
      </c>
      <c r="G1037" s="119" t="s">
        <v>761</v>
      </c>
      <c r="H1037" s="114">
        <v>0.4</v>
      </c>
      <c r="I1037" s="120">
        <f t="shared" si="16"/>
        <v>1</v>
      </c>
      <c r="J1037" s="114"/>
      <c r="K1037" s="114"/>
      <c r="L1037" s="121">
        <f t="shared" si="17"/>
        <v>1</v>
      </c>
      <c r="M1037" s="114"/>
      <c r="N1037" s="114"/>
      <c r="O1037" s="114">
        <v>1</v>
      </c>
      <c r="P1037" s="114"/>
      <c r="Q1037" s="114" t="s">
        <v>47</v>
      </c>
    </row>
    <row r="1038" spans="1:17" s="112" customFormat="1" ht="25.5" customHeight="1">
      <c r="A1038" s="114">
        <v>63</v>
      </c>
      <c r="B1038" s="115" t="s">
        <v>847</v>
      </c>
      <c r="C1038" s="116"/>
      <c r="D1038" s="115" t="s">
        <v>874</v>
      </c>
      <c r="E1038" s="155" t="s">
        <v>762</v>
      </c>
      <c r="F1038" s="126" t="s">
        <v>680</v>
      </c>
      <c r="G1038" s="119" t="s">
        <v>763</v>
      </c>
      <c r="H1038" s="114">
        <v>0.4</v>
      </c>
      <c r="I1038" s="120">
        <f t="shared" si="16"/>
        <v>94</v>
      </c>
      <c r="J1038" s="114"/>
      <c r="K1038" s="114"/>
      <c r="L1038" s="121">
        <f t="shared" si="17"/>
        <v>94</v>
      </c>
      <c r="M1038" s="114"/>
      <c r="N1038" s="114"/>
      <c r="O1038" s="114"/>
      <c r="P1038" s="114">
        <f>5+89</f>
        <v>94</v>
      </c>
      <c r="Q1038" s="114" t="s">
        <v>47</v>
      </c>
    </row>
    <row r="1039" spans="1:17" s="112" customFormat="1" ht="41.25" customHeight="1">
      <c r="A1039" s="114">
        <v>64</v>
      </c>
      <c r="B1039" s="115" t="s">
        <v>847</v>
      </c>
      <c r="C1039" s="123"/>
      <c r="D1039" s="115" t="s">
        <v>863</v>
      </c>
      <c r="E1039" s="155" t="s">
        <v>736</v>
      </c>
      <c r="F1039" s="126" t="s">
        <v>680</v>
      </c>
      <c r="G1039" s="119" t="s">
        <v>830</v>
      </c>
      <c r="H1039" s="114">
        <v>0.4</v>
      </c>
      <c r="I1039" s="120">
        <f>J1039+K1039+L1039</f>
        <v>1</v>
      </c>
      <c r="J1039" s="114"/>
      <c r="K1039" s="114"/>
      <c r="L1039" s="121">
        <f t="shared" si="17"/>
        <v>1</v>
      </c>
      <c r="M1039" s="114"/>
      <c r="N1039" s="114"/>
      <c r="O1039" s="114">
        <v>1</v>
      </c>
      <c r="P1039" s="114"/>
      <c r="Q1039" s="114" t="s">
        <v>47</v>
      </c>
    </row>
    <row r="1040" spans="1:17" s="112" customFormat="1" ht="25.5" customHeight="1">
      <c r="A1040" s="114">
        <v>65</v>
      </c>
      <c r="B1040" s="115" t="s">
        <v>847</v>
      </c>
      <c r="C1040" s="116"/>
      <c r="D1040" s="115" t="s">
        <v>875</v>
      </c>
      <c r="E1040" s="155" t="s">
        <v>764</v>
      </c>
      <c r="F1040" s="126" t="s">
        <v>680</v>
      </c>
      <c r="G1040" s="119" t="s">
        <v>765</v>
      </c>
      <c r="H1040" s="114">
        <v>0.4</v>
      </c>
      <c r="I1040" s="120">
        <f t="shared" si="16"/>
        <v>1</v>
      </c>
      <c r="J1040" s="114"/>
      <c r="K1040" s="114"/>
      <c r="L1040" s="121">
        <f t="shared" si="17"/>
        <v>1</v>
      </c>
      <c r="M1040" s="114"/>
      <c r="N1040" s="114"/>
      <c r="O1040" s="114">
        <v>1</v>
      </c>
      <c r="P1040" s="114"/>
      <c r="Q1040" s="114" t="s">
        <v>47</v>
      </c>
    </row>
    <row r="1041" spans="1:17" s="112" customFormat="1" ht="25.5" customHeight="1">
      <c r="A1041" s="114">
        <v>66</v>
      </c>
      <c r="B1041" s="115" t="s">
        <v>847</v>
      </c>
      <c r="C1041" s="116"/>
      <c r="D1041" s="115" t="s">
        <v>876</v>
      </c>
      <c r="E1041" s="155" t="s">
        <v>630</v>
      </c>
      <c r="F1041" s="126" t="s">
        <v>676</v>
      </c>
      <c r="G1041" s="119" t="s">
        <v>766</v>
      </c>
      <c r="H1041" s="114">
        <v>0.4</v>
      </c>
      <c r="I1041" s="120">
        <f t="shared" si="16"/>
        <v>71</v>
      </c>
      <c r="J1041" s="114"/>
      <c r="K1041" s="114"/>
      <c r="L1041" s="121">
        <f t="shared" si="17"/>
        <v>71</v>
      </c>
      <c r="M1041" s="114"/>
      <c r="N1041" s="114"/>
      <c r="O1041" s="114"/>
      <c r="P1041" s="114">
        <v>71</v>
      </c>
      <c r="Q1041" s="114" t="s">
        <v>47</v>
      </c>
    </row>
    <row r="1042" spans="1:17" s="112" customFormat="1" ht="22.5" customHeight="1">
      <c r="A1042" s="114">
        <v>67</v>
      </c>
      <c r="B1042" s="115" t="s">
        <v>847</v>
      </c>
      <c r="C1042" s="123"/>
      <c r="D1042" s="115" t="s">
        <v>877</v>
      </c>
      <c r="E1042" s="155" t="s">
        <v>515</v>
      </c>
      <c r="F1042" s="126" t="s">
        <v>680</v>
      </c>
      <c r="G1042" s="119" t="s">
        <v>767</v>
      </c>
      <c r="H1042" s="114">
        <v>0.4</v>
      </c>
      <c r="I1042" s="120">
        <f t="shared" si="16"/>
        <v>28</v>
      </c>
      <c r="J1042" s="122"/>
      <c r="K1042" s="122"/>
      <c r="L1042" s="121">
        <f t="shared" si="17"/>
        <v>28</v>
      </c>
      <c r="M1042" s="114"/>
      <c r="N1042" s="114"/>
      <c r="O1042" s="114">
        <v>1</v>
      </c>
      <c r="P1042" s="114">
        <v>27</v>
      </c>
      <c r="Q1042" s="114" t="s">
        <v>47</v>
      </c>
    </row>
    <row r="1043" spans="1:17" s="112" customFormat="1" ht="25.5" customHeight="1">
      <c r="A1043" s="114">
        <v>68</v>
      </c>
      <c r="B1043" s="115" t="s">
        <v>847</v>
      </c>
      <c r="C1043" s="116"/>
      <c r="D1043" s="115" t="s">
        <v>878</v>
      </c>
      <c r="E1043" s="155" t="s">
        <v>768</v>
      </c>
      <c r="F1043" s="126" t="s">
        <v>680</v>
      </c>
      <c r="G1043" s="119" t="s">
        <v>769</v>
      </c>
      <c r="H1043" s="114">
        <v>0.4</v>
      </c>
      <c r="I1043" s="120">
        <f t="shared" si="16"/>
        <v>4</v>
      </c>
      <c r="J1043" s="114"/>
      <c r="K1043" s="114"/>
      <c r="L1043" s="121">
        <f t="shared" si="17"/>
        <v>4</v>
      </c>
      <c r="M1043" s="114"/>
      <c r="N1043" s="114"/>
      <c r="O1043" s="114">
        <v>2</v>
      </c>
      <c r="P1043" s="114">
        <v>2</v>
      </c>
      <c r="Q1043" s="114" t="s">
        <v>47</v>
      </c>
    </row>
    <row r="1044" spans="1:17" s="112" customFormat="1" ht="25.5" customHeight="1">
      <c r="A1044" s="114">
        <v>69</v>
      </c>
      <c r="B1044" s="115" t="s">
        <v>847</v>
      </c>
      <c r="C1044" s="116"/>
      <c r="D1044" s="115" t="s">
        <v>879</v>
      </c>
      <c r="E1044" s="155" t="s">
        <v>770</v>
      </c>
      <c r="F1044" s="126" t="s">
        <v>680</v>
      </c>
      <c r="G1044" s="119" t="s">
        <v>771</v>
      </c>
      <c r="H1044" s="114">
        <v>0.4</v>
      </c>
      <c r="I1044" s="120">
        <f t="shared" si="16"/>
        <v>1</v>
      </c>
      <c r="J1044" s="114"/>
      <c r="K1044" s="114"/>
      <c r="L1044" s="121">
        <f t="shared" si="17"/>
        <v>1</v>
      </c>
      <c r="M1044" s="114"/>
      <c r="N1044" s="114"/>
      <c r="O1044" s="114">
        <v>1</v>
      </c>
      <c r="P1044" s="114"/>
      <c r="Q1044" s="114" t="s">
        <v>47</v>
      </c>
    </row>
    <row r="1045" spans="1:17" s="112" customFormat="1" ht="30" customHeight="1">
      <c r="A1045" s="114">
        <v>70</v>
      </c>
      <c r="B1045" s="115" t="s">
        <v>847</v>
      </c>
      <c r="C1045" s="116"/>
      <c r="D1045" s="115" t="s">
        <v>880</v>
      </c>
      <c r="E1045" s="155" t="s">
        <v>772</v>
      </c>
      <c r="F1045" s="126" t="s">
        <v>680</v>
      </c>
      <c r="G1045" s="119" t="s">
        <v>773</v>
      </c>
      <c r="H1045" s="114">
        <v>0.4</v>
      </c>
      <c r="I1045" s="120">
        <f t="shared" si="16"/>
        <v>2</v>
      </c>
      <c r="J1045" s="114"/>
      <c r="K1045" s="114"/>
      <c r="L1045" s="121">
        <f t="shared" si="17"/>
        <v>2</v>
      </c>
      <c r="M1045" s="114"/>
      <c r="N1045" s="114"/>
      <c r="O1045" s="114">
        <v>2</v>
      </c>
      <c r="P1045" s="114"/>
      <c r="Q1045" s="114" t="s">
        <v>47</v>
      </c>
    </row>
    <row r="1046" spans="1:17" s="112" customFormat="1" ht="27" customHeight="1">
      <c r="A1046" s="114">
        <v>71</v>
      </c>
      <c r="B1046" s="115" t="s">
        <v>847</v>
      </c>
      <c r="C1046" s="116"/>
      <c r="D1046" s="115" t="s">
        <v>881</v>
      </c>
      <c r="E1046" s="155" t="s">
        <v>827</v>
      </c>
      <c r="F1046" s="126" t="s">
        <v>680</v>
      </c>
      <c r="G1046" s="119" t="s">
        <v>775</v>
      </c>
      <c r="H1046" s="114">
        <v>0.4</v>
      </c>
      <c r="I1046" s="120">
        <f t="shared" si="16"/>
        <v>2</v>
      </c>
      <c r="J1046" s="114"/>
      <c r="K1046" s="114"/>
      <c r="L1046" s="121">
        <f t="shared" si="17"/>
        <v>2</v>
      </c>
      <c r="M1046" s="114"/>
      <c r="N1046" s="114"/>
      <c r="O1046" s="114">
        <v>2</v>
      </c>
      <c r="P1046" s="114"/>
      <c r="Q1046" s="114" t="s">
        <v>47</v>
      </c>
    </row>
    <row r="1047" spans="1:17" s="112" customFormat="1" ht="27" customHeight="1">
      <c r="A1047" s="114">
        <v>72</v>
      </c>
      <c r="B1047" s="115" t="s">
        <v>847</v>
      </c>
      <c r="C1047" s="116"/>
      <c r="D1047" s="115" t="s">
        <v>854</v>
      </c>
      <c r="E1047" s="155" t="s">
        <v>827</v>
      </c>
      <c r="F1047" s="126" t="s">
        <v>680</v>
      </c>
      <c r="G1047" s="119" t="s">
        <v>831</v>
      </c>
      <c r="H1047" s="114">
        <v>0.4</v>
      </c>
      <c r="I1047" s="120">
        <f t="shared" ref="I1047:I1061" si="18">J1047+K1047+L1047</f>
        <v>80</v>
      </c>
      <c r="J1047" s="114"/>
      <c r="K1047" s="114"/>
      <c r="L1047" s="121">
        <f t="shared" si="17"/>
        <v>80</v>
      </c>
      <c r="M1047" s="114"/>
      <c r="N1047" s="114"/>
      <c r="O1047" s="114">
        <v>2</v>
      </c>
      <c r="P1047" s="114">
        <v>78</v>
      </c>
      <c r="Q1047" s="114" t="s">
        <v>47</v>
      </c>
    </row>
    <row r="1048" spans="1:17" s="112" customFormat="1" ht="25.5" customHeight="1">
      <c r="A1048" s="114">
        <v>73</v>
      </c>
      <c r="B1048" s="115" t="s">
        <v>847</v>
      </c>
      <c r="C1048" s="123"/>
      <c r="D1048" s="115" t="s">
        <v>882</v>
      </c>
      <c r="E1048" s="155" t="s">
        <v>804</v>
      </c>
      <c r="F1048" s="126" t="s">
        <v>680</v>
      </c>
      <c r="G1048" s="119" t="s">
        <v>805</v>
      </c>
      <c r="H1048" s="114">
        <v>0.4</v>
      </c>
      <c r="I1048" s="120">
        <f t="shared" si="18"/>
        <v>3</v>
      </c>
      <c r="J1048" s="114"/>
      <c r="K1048" s="114"/>
      <c r="L1048" s="121">
        <f t="shared" si="17"/>
        <v>3</v>
      </c>
      <c r="M1048" s="114"/>
      <c r="N1048" s="114"/>
      <c r="O1048" s="114">
        <v>3</v>
      </c>
      <c r="P1048" s="114"/>
      <c r="Q1048" s="114"/>
    </row>
    <row r="1049" spans="1:17" s="112" customFormat="1" ht="25.5" customHeight="1">
      <c r="A1049" s="114">
        <v>74</v>
      </c>
      <c r="B1049" s="115" t="s">
        <v>847</v>
      </c>
      <c r="C1049" s="116"/>
      <c r="D1049" s="115" t="s">
        <v>883</v>
      </c>
      <c r="E1049" s="155" t="s">
        <v>777</v>
      </c>
      <c r="F1049" s="126" t="s">
        <v>680</v>
      </c>
      <c r="G1049" s="119" t="s">
        <v>778</v>
      </c>
      <c r="H1049" s="114">
        <v>0.4</v>
      </c>
      <c r="I1049" s="120">
        <f t="shared" si="18"/>
        <v>6</v>
      </c>
      <c r="J1049" s="114"/>
      <c r="K1049" s="114"/>
      <c r="L1049" s="121">
        <f t="shared" si="17"/>
        <v>6</v>
      </c>
      <c r="M1049" s="114"/>
      <c r="N1049" s="114"/>
      <c r="O1049" s="114"/>
      <c r="P1049" s="114">
        <v>6</v>
      </c>
      <c r="Q1049" s="114" t="s">
        <v>47</v>
      </c>
    </row>
    <row r="1050" spans="1:17" s="112" customFormat="1" ht="25.5" customHeight="1">
      <c r="A1050" s="114">
        <v>75</v>
      </c>
      <c r="B1050" s="115" t="s">
        <v>847</v>
      </c>
      <c r="C1050" s="116"/>
      <c r="D1050" s="115" t="s">
        <v>884</v>
      </c>
      <c r="E1050" s="155" t="s">
        <v>779</v>
      </c>
      <c r="F1050" s="126" t="s">
        <v>680</v>
      </c>
      <c r="G1050" s="119" t="s">
        <v>780</v>
      </c>
      <c r="H1050" s="114">
        <v>0.4</v>
      </c>
      <c r="I1050" s="120">
        <f t="shared" si="18"/>
        <v>29</v>
      </c>
      <c r="J1050" s="114"/>
      <c r="K1050" s="114"/>
      <c r="L1050" s="121">
        <f t="shared" si="17"/>
        <v>29</v>
      </c>
      <c r="M1050" s="114"/>
      <c r="N1050" s="114"/>
      <c r="O1050" s="114"/>
      <c r="P1050" s="114">
        <f>1+28</f>
        <v>29</v>
      </c>
      <c r="Q1050" s="114" t="s">
        <v>47</v>
      </c>
    </row>
    <row r="1051" spans="1:17" s="112" customFormat="1" ht="25.5" customHeight="1">
      <c r="A1051" s="114">
        <v>76</v>
      </c>
      <c r="B1051" s="115" t="s">
        <v>847</v>
      </c>
      <c r="C1051" s="123"/>
      <c r="D1051" s="115" t="s">
        <v>885</v>
      </c>
      <c r="E1051" s="155" t="s">
        <v>479</v>
      </c>
      <c r="F1051" s="131"/>
      <c r="G1051" s="119" t="s">
        <v>806</v>
      </c>
      <c r="H1051" s="114">
        <v>0.4</v>
      </c>
      <c r="I1051" s="120">
        <f t="shared" si="18"/>
        <v>37</v>
      </c>
      <c r="J1051" s="122"/>
      <c r="K1051" s="114"/>
      <c r="L1051" s="121">
        <f t="shared" ref="L1051:L1057" si="19">O1051+P1051</f>
        <v>37</v>
      </c>
      <c r="M1051" s="114"/>
      <c r="N1051" s="114"/>
      <c r="O1051" s="114"/>
      <c r="P1051" s="114">
        <v>37</v>
      </c>
      <c r="Q1051" s="114"/>
    </row>
    <row r="1052" spans="1:17" s="112" customFormat="1" ht="20.25" customHeight="1">
      <c r="A1052" s="114">
        <v>77</v>
      </c>
      <c r="B1052" s="115" t="s">
        <v>847</v>
      </c>
      <c r="C1052" s="116"/>
      <c r="D1052" s="115" t="s">
        <v>886</v>
      </c>
      <c r="E1052" s="155" t="s">
        <v>589</v>
      </c>
      <c r="F1052" s="126" t="s">
        <v>680</v>
      </c>
      <c r="G1052" s="119" t="s">
        <v>782</v>
      </c>
      <c r="H1052" s="114">
        <v>0.4</v>
      </c>
      <c r="I1052" s="120">
        <f t="shared" si="18"/>
        <v>1</v>
      </c>
      <c r="J1052" s="114"/>
      <c r="K1052" s="114"/>
      <c r="L1052" s="121">
        <f t="shared" si="19"/>
        <v>1</v>
      </c>
      <c r="M1052" s="114"/>
      <c r="N1052" s="114"/>
      <c r="O1052" s="114">
        <v>1</v>
      </c>
      <c r="P1052" s="114"/>
      <c r="Q1052" s="114" t="s">
        <v>47</v>
      </c>
    </row>
    <row r="1053" spans="1:17" s="112" customFormat="1" ht="25.5" customHeight="1">
      <c r="A1053" s="114">
        <v>78</v>
      </c>
      <c r="B1053" s="115" t="s">
        <v>847</v>
      </c>
      <c r="C1053" s="116"/>
      <c r="D1053" s="115" t="s">
        <v>887</v>
      </c>
      <c r="E1053" s="155" t="s">
        <v>783</v>
      </c>
      <c r="F1053" s="126" t="s">
        <v>680</v>
      </c>
      <c r="G1053" s="119" t="s">
        <v>784</v>
      </c>
      <c r="H1053" s="114">
        <v>0.4</v>
      </c>
      <c r="I1053" s="120">
        <f t="shared" si="18"/>
        <v>6</v>
      </c>
      <c r="J1053" s="114"/>
      <c r="K1053" s="114"/>
      <c r="L1053" s="121">
        <f t="shared" si="19"/>
        <v>6</v>
      </c>
      <c r="M1053" s="114"/>
      <c r="N1053" s="114"/>
      <c r="O1053" s="114"/>
      <c r="P1053" s="114">
        <v>6</v>
      </c>
      <c r="Q1053" s="114" t="s">
        <v>47</v>
      </c>
    </row>
    <row r="1054" spans="1:17" s="112" customFormat="1" ht="31.5" customHeight="1">
      <c r="A1054" s="114">
        <v>79</v>
      </c>
      <c r="B1054" s="115" t="s">
        <v>847</v>
      </c>
      <c r="C1054" s="116"/>
      <c r="D1054" s="115" t="s">
        <v>852</v>
      </c>
      <c r="E1054" s="155" t="s">
        <v>825</v>
      </c>
      <c r="F1054" s="126" t="s">
        <v>680</v>
      </c>
      <c r="G1054" s="119" t="s">
        <v>832</v>
      </c>
      <c r="H1054" s="114">
        <v>0.4</v>
      </c>
      <c r="I1054" s="120">
        <f t="shared" si="18"/>
        <v>136</v>
      </c>
      <c r="J1054" s="114"/>
      <c r="K1054" s="114"/>
      <c r="L1054" s="121">
        <f t="shared" si="19"/>
        <v>136</v>
      </c>
      <c r="M1054" s="114"/>
      <c r="N1054" s="114"/>
      <c r="O1054" s="114">
        <v>1</v>
      </c>
      <c r="P1054" s="114">
        <f>132+3</f>
        <v>135</v>
      </c>
      <c r="Q1054" s="114" t="s">
        <v>47</v>
      </c>
    </row>
    <row r="1055" spans="1:17" s="112" customFormat="1" ht="25.5" customHeight="1">
      <c r="A1055" s="114">
        <v>80</v>
      </c>
      <c r="B1055" s="115" t="s">
        <v>847</v>
      </c>
      <c r="C1055" s="116"/>
      <c r="D1055" s="115" t="s">
        <v>888</v>
      </c>
      <c r="E1055" s="155" t="s">
        <v>833</v>
      </c>
      <c r="F1055" s="126" t="s">
        <v>680</v>
      </c>
      <c r="G1055" s="119" t="s">
        <v>834</v>
      </c>
      <c r="H1055" s="114">
        <v>0.4</v>
      </c>
      <c r="I1055" s="120">
        <f t="shared" si="18"/>
        <v>23</v>
      </c>
      <c r="J1055" s="114"/>
      <c r="K1055" s="114"/>
      <c r="L1055" s="121">
        <f t="shared" si="19"/>
        <v>23</v>
      </c>
      <c r="M1055" s="114"/>
      <c r="N1055" s="114"/>
      <c r="O1055" s="114">
        <v>1</v>
      </c>
      <c r="P1055" s="114">
        <v>22</v>
      </c>
      <c r="Q1055" s="114" t="s">
        <v>47</v>
      </c>
    </row>
    <row r="1056" spans="1:17" s="112" customFormat="1" ht="25.5" customHeight="1">
      <c r="A1056" s="114">
        <v>81</v>
      </c>
      <c r="B1056" s="115" t="s">
        <v>847</v>
      </c>
      <c r="C1056" s="123"/>
      <c r="D1056" s="115" t="s">
        <v>889</v>
      </c>
      <c r="E1056" s="155" t="s">
        <v>579</v>
      </c>
      <c r="F1056" s="126" t="s">
        <v>680</v>
      </c>
      <c r="G1056" s="119" t="s">
        <v>835</v>
      </c>
      <c r="H1056" s="114">
        <v>0.4</v>
      </c>
      <c r="I1056" s="120">
        <f>J1056+K1056+L1056</f>
        <v>23</v>
      </c>
      <c r="J1056" s="122"/>
      <c r="K1056" s="122"/>
      <c r="L1056" s="121">
        <f t="shared" si="19"/>
        <v>23</v>
      </c>
      <c r="M1056" s="122"/>
      <c r="N1056" s="122"/>
      <c r="O1056" s="114">
        <v>2</v>
      </c>
      <c r="P1056" s="114">
        <v>21</v>
      </c>
      <c r="Q1056" s="114" t="s">
        <v>47</v>
      </c>
    </row>
    <row r="1057" spans="1:17" s="112" customFormat="1" ht="25.5" customHeight="1">
      <c r="A1057" s="114">
        <v>82</v>
      </c>
      <c r="B1057" s="115" t="s">
        <v>847</v>
      </c>
      <c r="C1057" s="123"/>
      <c r="D1057" s="115" t="s">
        <v>889</v>
      </c>
      <c r="E1057" s="155" t="s">
        <v>579</v>
      </c>
      <c r="F1057" s="126" t="s">
        <v>680</v>
      </c>
      <c r="G1057" s="119" t="s">
        <v>836</v>
      </c>
      <c r="H1057" s="114">
        <v>0.4</v>
      </c>
      <c r="I1057" s="120">
        <f>J1057+K1057+L1057</f>
        <v>23</v>
      </c>
      <c r="J1057" s="122"/>
      <c r="K1057" s="122"/>
      <c r="L1057" s="121">
        <f t="shared" si="19"/>
        <v>23</v>
      </c>
      <c r="M1057" s="122"/>
      <c r="N1057" s="114"/>
      <c r="O1057" s="114">
        <v>1</v>
      </c>
      <c r="P1057" s="114">
        <f>1+21</f>
        <v>22</v>
      </c>
      <c r="Q1057" s="114" t="s">
        <v>47</v>
      </c>
    </row>
    <row r="1058" spans="1:17" s="112" customFormat="1" ht="29.25" customHeight="1">
      <c r="A1058" s="114">
        <v>83</v>
      </c>
      <c r="B1058" s="115" t="s">
        <v>847</v>
      </c>
      <c r="C1058" s="116"/>
      <c r="D1058" s="115" t="s">
        <v>852</v>
      </c>
      <c r="E1058" s="155" t="s">
        <v>825</v>
      </c>
      <c r="F1058" s="126" t="s">
        <v>680</v>
      </c>
      <c r="G1058" s="119" t="s">
        <v>837</v>
      </c>
      <c r="H1058" s="114">
        <v>0.4</v>
      </c>
      <c r="I1058" s="120">
        <f t="shared" si="18"/>
        <v>157</v>
      </c>
      <c r="J1058" s="114"/>
      <c r="K1058" s="114"/>
      <c r="L1058" s="114">
        <f>O1058+P1058</f>
        <v>157</v>
      </c>
      <c r="M1058" s="114"/>
      <c r="N1058" s="114"/>
      <c r="O1058" s="114">
        <v>2</v>
      </c>
      <c r="P1058" s="114">
        <f>154+1</f>
        <v>155</v>
      </c>
      <c r="Q1058" s="114" t="s">
        <v>47</v>
      </c>
    </row>
    <row r="1059" spans="1:17" s="112" customFormat="1" ht="25.5" customHeight="1">
      <c r="A1059" s="114">
        <v>84</v>
      </c>
      <c r="B1059" s="115" t="s">
        <v>847</v>
      </c>
      <c r="C1059" s="116"/>
      <c r="D1059" s="115" t="s">
        <v>890</v>
      </c>
      <c r="E1059" s="155" t="s">
        <v>838</v>
      </c>
      <c r="F1059" s="126" t="s">
        <v>680</v>
      </c>
      <c r="G1059" s="119" t="s">
        <v>839</v>
      </c>
      <c r="H1059" s="114">
        <v>0.4</v>
      </c>
      <c r="I1059" s="120">
        <f t="shared" si="18"/>
        <v>17</v>
      </c>
      <c r="J1059" s="114"/>
      <c r="K1059" s="114"/>
      <c r="L1059" s="114">
        <f>O1059+P1059</f>
        <v>17</v>
      </c>
      <c r="M1059" s="114"/>
      <c r="N1059" s="114"/>
      <c r="O1059" s="114"/>
      <c r="P1059" s="114">
        <v>17</v>
      </c>
      <c r="Q1059" s="114" t="s">
        <v>47</v>
      </c>
    </row>
    <row r="1060" spans="1:17" s="112" customFormat="1" ht="25.5" customHeight="1">
      <c r="A1060" s="114">
        <v>85</v>
      </c>
      <c r="B1060" s="115" t="s">
        <v>847</v>
      </c>
      <c r="C1060" s="116"/>
      <c r="D1060" s="115" t="s">
        <v>891</v>
      </c>
      <c r="E1060" s="155" t="s">
        <v>840</v>
      </c>
      <c r="F1060" s="126" t="s">
        <v>680</v>
      </c>
      <c r="G1060" s="119" t="s">
        <v>841</v>
      </c>
      <c r="H1060" s="114">
        <v>0.4</v>
      </c>
      <c r="I1060" s="120">
        <f t="shared" si="18"/>
        <v>1</v>
      </c>
      <c r="J1060" s="114"/>
      <c r="K1060" s="114"/>
      <c r="L1060" s="114">
        <f>O1060+P1060</f>
        <v>1</v>
      </c>
      <c r="M1060" s="114"/>
      <c r="N1060" s="114"/>
      <c r="O1060" s="114">
        <v>1</v>
      </c>
      <c r="P1060" s="114"/>
      <c r="Q1060" s="114" t="s">
        <v>47</v>
      </c>
    </row>
    <row r="1061" spans="1:17" s="112" customFormat="1" ht="24.75" customHeight="1">
      <c r="A1061" s="114">
        <v>86</v>
      </c>
      <c r="B1061" s="115" t="s">
        <v>847</v>
      </c>
      <c r="C1061" s="123"/>
      <c r="D1061" s="115" t="s">
        <v>892</v>
      </c>
      <c r="E1061" s="155" t="s">
        <v>613</v>
      </c>
      <c r="F1061" s="131" t="s">
        <v>680</v>
      </c>
      <c r="G1061" s="119" t="s">
        <v>842</v>
      </c>
      <c r="H1061" s="114">
        <v>0.4</v>
      </c>
      <c r="I1061" s="120">
        <f t="shared" si="18"/>
        <v>72</v>
      </c>
      <c r="J1061" s="122"/>
      <c r="K1061" s="122"/>
      <c r="L1061" s="114">
        <f>O1061+P1061</f>
        <v>72</v>
      </c>
      <c r="M1061" s="114"/>
      <c r="N1061" s="114"/>
      <c r="O1061" s="114"/>
      <c r="P1061" s="114">
        <f>2+70</f>
        <v>72</v>
      </c>
      <c r="Q1061" s="114"/>
    </row>
    <row r="1062" spans="1:17" s="137" customFormat="1" ht="25.5" customHeight="1">
      <c r="A1062" s="122"/>
      <c r="B1062" s="133" t="s">
        <v>794</v>
      </c>
      <c r="C1062" s="158"/>
      <c r="D1062" s="133"/>
      <c r="E1062" s="159"/>
      <c r="F1062" s="135"/>
      <c r="G1062" s="136"/>
      <c r="H1062" s="122"/>
      <c r="I1062" s="122">
        <f>SUM(I976:I1061)</f>
        <v>2309</v>
      </c>
      <c r="J1062" s="122"/>
      <c r="K1062" s="122">
        <f>SUM(K976:K1061)</f>
        <v>21</v>
      </c>
      <c r="L1062" s="122">
        <f>SUM(L976:L1061)</f>
        <v>2288</v>
      </c>
      <c r="M1062" s="122"/>
      <c r="N1062" s="122"/>
      <c r="O1062" s="122">
        <f>SUM(O976:O1061)</f>
        <v>123</v>
      </c>
      <c r="P1062" s="122">
        <f>SUM(P976:P1061)</f>
        <v>2186</v>
      </c>
      <c r="Q1062" s="122">
        <f>SUM(Q976:Q1061)</f>
        <v>12</v>
      </c>
    </row>
    <row r="1063" spans="1:17" s="112" customFormat="1" ht="25.5" customHeight="1">
      <c r="A1063" s="138"/>
      <c r="B1063" s="139"/>
      <c r="C1063" s="139"/>
      <c r="D1063" s="139"/>
      <c r="E1063" s="140"/>
      <c r="F1063" s="141"/>
      <c r="G1063" s="142"/>
      <c r="H1063" s="138"/>
      <c r="I1063" s="143"/>
      <c r="J1063" s="144"/>
      <c r="K1063" s="144"/>
      <c r="L1063" s="144"/>
      <c r="M1063" s="144"/>
      <c r="N1063" s="138"/>
      <c r="O1063" s="142"/>
      <c r="P1063" s="142"/>
      <c r="Q1063" s="138"/>
    </row>
    <row r="1064" spans="1:17" s="112" customFormat="1" ht="25.5" customHeight="1">
      <c r="A1064" s="145"/>
      <c r="B1064" s="145" t="s">
        <v>149</v>
      </c>
      <c r="C1064" s="145"/>
      <c r="D1064" s="145"/>
      <c r="E1064" s="145"/>
      <c r="F1064" s="145"/>
      <c r="G1064" s="145"/>
      <c r="H1064" s="145"/>
      <c r="I1064" s="145" t="s">
        <v>150</v>
      </c>
      <c r="J1064" s="145"/>
      <c r="K1064" s="145"/>
      <c r="L1064" s="145"/>
      <c r="M1064" s="145"/>
      <c r="N1064" s="145"/>
      <c r="O1064" s="145"/>
      <c r="P1064" s="145"/>
      <c r="Q1064" s="145"/>
    </row>
    <row r="1065" spans="1:17" s="112" customFormat="1" ht="25.5" customHeight="1">
      <c r="A1065" s="12"/>
      <c r="B1065" s="12"/>
      <c r="C1065" s="12"/>
      <c r="D1065" s="12"/>
      <c r="E1065" s="12"/>
      <c r="F1065" s="12"/>
      <c r="G1065" s="12"/>
      <c r="H1065" s="12"/>
      <c r="I1065" s="12"/>
      <c r="J1065" s="12"/>
      <c r="K1065" s="12"/>
      <c r="L1065" s="12"/>
      <c r="M1065" s="12"/>
      <c r="N1065" s="12"/>
      <c r="O1065" s="12"/>
      <c r="P1065" s="12"/>
      <c r="Q1065" s="12"/>
    </row>
    <row r="1066" spans="1:17" s="111" customFormat="1" ht="21" customHeight="1">
      <c r="A1066" s="109"/>
      <c r="B1066" s="110"/>
      <c r="C1066" s="110"/>
      <c r="D1066" s="110"/>
      <c r="E1066" s="110"/>
      <c r="F1066" s="110"/>
      <c r="G1066" s="110"/>
      <c r="H1066" s="575" t="s">
        <v>654</v>
      </c>
      <c r="I1066" s="576"/>
      <c r="J1066" s="576"/>
      <c r="K1066" s="576"/>
      <c r="L1066" s="576"/>
      <c r="M1066" s="576"/>
      <c r="N1066" s="576"/>
      <c r="O1066" s="576"/>
      <c r="P1066" s="576"/>
      <c r="Q1066" s="576"/>
    </row>
    <row r="1067" spans="1:17" s="111" customFormat="1" ht="53.25" customHeight="1">
      <c r="A1067" s="109"/>
      <c r="B1067" s="110"/>
      <c r="C1067" s="110"/>
      <c r="D1067" s="110"/>
      <c r="E1067" s="575" t="s">
        <v>822</v>
      </c>
      <c r="F1067" s="577"/>
      <c r="G1067" s="577"/>
      <c r="H1067" s="577"/>
      <c r="I1067" s="577"/>
      <c r="J1067" s="577"/>
      <c r="K1067" s="577"/>
      <c r="L1067" s="577"/>
      <c r="M1067" s="577"/>
      <c r="N1067" s="577"/>
      <c r="O1067" s="577"/>
      <c r="P1067" s="577"/>
      <c r="Q1067" s="577"/>
    </row>
    <row r="1068" spans="1:17" s="111" customFormat="1" ht="15" customHeight="1">
      <c r="A1068" s="109"/>
      <c r="B1068" s="110"/>
      <c r="C1068" s="110"/>
      <c r="D1068" s="110"/>
      <c r="E1068" s="110"/>
      <c r="F1068" s="110"/>
      <c r="G1068" s="149"/>
      <c r="H1068" s="150"/>
      <c r="I1068" s="150"/>
      <c r="J1068" s="150"/>
      <c r="K1068" s="150"/>
      <c r="L1068" s="150"/>
      <c r="M1068" s="150"/>
      <c r="N1068" s="150"/>
      <c r="O1068" s="150"/>
      <c r="P1068" s="150"/>
      <c r="Q1068" s="150"/>
    </row>
    <row r="1069" spans="1:17" s="112" customFormat="1" ht="22.5" customHeight="1">
      <c r="A1069" s="578" t="s">
        <v>894</v>
      </c>
      <c r="B1069" s="578"/>
      <c r="C1069" s="578"/>
      <c r="D1069" s="578"/>
      <c r="E1069" s="578"/>
      <c r="F1069" s="578"/>
      <c r="G1069" s="578"/>
      <c r="H1069" s="578"/>
      <c r="I1069" s="578"/>
      <c r="J1069" s="578"/>
      <c r="K1069" s="578"/>
      <c r="L1069" s="578"/>
      <c r="M1069" s="578"/>
      <c r="N1069" s="578"/>
      <c r="O1069" s="578"/>
      <c r="P1069" s="578"/>
      <c r="Q1069" s="578"/>
    </row>
    <row r="1070" spans="1:17" s="112" customFormat="1" ht="16.5" customHeight="1"/>
    <row r="1071" spans="1:17" s="112" customFormat="1" ht="25.5" customHeight="1">
      <c r="A1071" s="579" t="s">
        <v>32</v>
      </c>
      <c r="B1071" s="578"/>
      <c r="C1071" s="578"/>
      <c r="D1071" s="578"/>
      <c r="E1071" s="578"/>
      <c r="F1071" s="578"/>
      <c r="G1071" s="578"/>
      <c r="H1071" s="578"/>
      <c r="I1071" s="578"/>
      <c r="J1071" s="578"/>
      <c r="K1071" s="578"/>
      <c r="L1071" s="578"/>
      <c r="M1071" s="578"/>
      <c r="N1071" s="578"/>
      <c r="O1071" s="578"/>
      <c r="P1071" s="578"/>
      <c r="Q1071" s="578"/>
    </row>
    <row r="1072" spans="1:17" s="112" customFormat="1" ht="14.25" customHeight="1">
      <c r="A1072" s="580" t="s">
        <v>431</v>
      </c>
      <c r="B1072" s="580"/>
      <c r="C1072" s="580"/>
      <c r="D1072" s="580"/>
      <c r="E1072" s="580"/>
      <c r="F1072" s="580"/>
      <c r="G1072" s="580"/>
      <c r="H1072" s="580"/>
      <c r="I1072" s="580"/>
      <c r="J1072" s="580"/>
      <c r="K1072" s="580"/>
      <c r="L1072" s="580"/>
      <c r="M1072" s="580"/>
      <c r="N1072" s="580"/>
      <c r="O1072" s="580"/>
      <c r="P1072" s="580"/>
      <c r="Q1072" s="580"/>
    </row>
    <row r="1073" spans="1:17" s="112" customFormat="1" ht="30" customHeight="1">
      <c r="A1073" s="581" t="s">
        <v>657</v>
      </c>
      <c r="B1073" s="568" t="s">
        <v>658</v>
      </c>
      <c r="C1073" s="568" t="s">
        <v>659</v>
      </c>
      <c r="D1073" s="568" t="s">
        <v>844</v>
      </c>
      <c r="E1073" s="564" t="s">
        <v>660</v>
      </c>
      <c r="F1073" s="564"/>
      <c r="G1073" s="564" t="s">
        <v>661</v>
      </c>
      <c r="H1073" s="564"/>
      <c r="I1073" s="565" t="s">
        <v>662</v>
      </c>
      <c r="J1073" s="566"/>
      <c r="K1073" s="566"/>
      <c r="L1073" s="566"/>
      <c r="M1073" s="566"/>
      <c r="N1073" s="566"/>
      <c r="O1073" s="566"/>
      <c r="P1073" s="566"/>
      <c r="Q1073" s="567"/>
    </row>
    <row r="1074" spans="1:17" s="112" customFormat="1" ht="25.5" customHeight="1">
      <c r="A1074" s="582"/>
      <c r="B1074" s="569"/>
      <c r="C1074" s="569"/>
      <c r="D1074" s="569"/>
      <c r="E1074" s="568" t="s">
        <v>663</v>
      </c>
      <c r="F1074" s="568" t="s">
        <v>664</v>
      </c>
      <c r="G1074" s="568" t="s">
        <v>845</v>
      </c>
      <c r="H1074" s="568" t="s">
        <v>666</v>
      </c>
      <c r="I1074" s="563" t="s">
        <v>451</v>
      </c>
      <c r="J1074" s="571" t="s">
        <v>452</v>
      </c>
      <c r="K1074" s="571"/>
      <c r="L1074" s="571"/>
      <c r="M1074" s="572" t="s">
        <v>453</v>
      </c>
      <c r="N1074" s="573"/>
      <c r="O1074" s="573"/>
      <c r="P1074" s="574"/>
      <c r="Q1074" s="568" t="s">
        <v>454</v>
      </c>
    </row>
    <row r="1075" spans="1:17" s="112" customFormat="1" ht="25.5" customHeight="1">
      <c r="A1075" s="582"/>
      <c r="B1075" s="569"/>
      <c r="C1075" s="569"/>
      <c r="D1075" s="569"/>
      <c r="E1075" s="569"/>
      <c r="F1075" s="569"/>
      <c r="G1075" s="569"/>
      <c r="H1075" s="569"/>
      <c r="I1075" s="563"/>
      <c r="J1075" s="563" t="s">
        <v>667</v>
      </c>
      <c r="K1075" s="563" t="s">
        <v>668</v>
      </c>
      <c r="L1075" s="563" t="s">
        <v>669</v>
      </c>
      <c r="M1075" s="561" t="s">
        <v>670</v>
      </c>
      <c r="N1075" s="561" t="s">
        <v>671</v>
      </c>
      <c r="O1075" s="561" t="s">
        <v>672</v>
      </c>
      <c r="P1075" s="561" t="s">
        <v>673</v>
      </c>
      <c r="Q1075" s="569"/>
    </row>
    <row r="1076" spans="1:17" s="112" customFormat="1" ht="64.5" customHeight="1">
      <c r="A1076" s="583"/>
      <c r="B1076" s="570"/>
      <c r="C1076" s="570"/>
      <c r="D1076" s="570"/>
      <c r="E1076" s="570"/>
      <c r="F1076" s="570"/>
      <c r="G1076" s="570"/>
      <c r="H1076" s="570"/>
      <c r="I1076" s="563"/>
      <c r="J1076" s="563"/>
      <c r="K1076" s="563"/>
      <c r="L1076" s="563"/>
      <c r="M1076" s="562"/>
      <c r="N1076" s="562"/>
      <c r="O1076" s="562"/>
      <c r="P1076" s="562"/>
      <c r="Q1076" s="570"/>
    </row>
    <row r="1077" spans="1:17" s="112" customFormat="1" ht="18" customHeight="1">
      <c r="A1077" s="113" t="s">
        <v>674</v>
      </c>
      <c r="B1077" s="113" t="s">
        <v>350</v>
      </c>
      <c r="C1077" s="113" t="s">
        <v>352</v>
      </c>
      <c r="D1077" s="113" t="s">
        <v>346</v>
      </c>
      <c r="E1077" s="113" t="s">
        <v>675</v>
      </c>
      <c r="F1077" s="113" t="s">
        <v>676</v>
      </c>
      <c r="G1077" s="113" t="s">
        <v>677</v>
      </c>
      <c r="H1077" s="113" t="s">
        <v>678</v>
      </c>
      <c r="I1077" s="113" t="s">
        <v>679</v>
      </c>
      <c r="J1077" s="113" t="s">
        <v>680</v>
      </c>
      <c r="K1077" s="113" t="s">
        <v>357</v>
      </c>
      <c r="L1077" s="113" t="s">
        <v>681</v>
      </c>
      <c r="M1077" s="113" t="s">
        <v>682</v>
      </c>
      <c r="N1077" s="113" t="s">
        <v>683</v>
      </c>
      <c r="O1077" s="113" t="s">
        <v>684</v>
      </c>
      <c r="P1077" s="113" t="s">
        <v>685</v>
      </c>
      <c r="Q1077" s="113" t="s">
        <v>846</v>
      </c>
    </row>
    <row r="1078" spans="1:17" s="112" customFormat="1" ht="22.5" customHeight="1">
      <c r="A1078" s="114">
        <v>1</v>
      </c>
      <c r="B1078" s="115" t="s">
        <v>847</v>
      </c>
      <c r="C1078" s="116" t="s">
        <v>47</v>
      </c>
      <c r="D1078" s="115" t="s">
        <v>848</v>
      </c>
      <c r="E1078" s="152" t="s">
        <v>687</v>
      </c>
      <c r="F1078" s="118" t="s">
        <v>680</v>
      </c>
      <c r="G1078" s="119" t="s">
        <v>688</v>
      </c>
      <c r="H1078" s="114">
        <v>0.4</v>
      </c>
      <c r="I1078" s="120">
        <f>J1078+K1078+L1078</f>
        <v>15</v>
      </c>
      <c r="J1078" s="121"/>
      <c r="K1078" s="121"/>
      <c r="L1078" s="121">
        <f>O1078+P1078</f>
        <v>15</v>
      </c>
      <c r="M1078" s="121"/>
      <c r="N1078" s="114"/>
      <c r="O1078" s="114">
        <v>1</v>
      </c>
      <c r="P1078" s="114">
        <v>14</v>
      </c>
      <c r="Q1078" s="114" t="s">
        <v>47</v>
      </c>
    </row>
    <row r="1079" spans="1:17" s="112" customFormat="1" ht="22.5" customHeight="1">
      <c r="A1079" s="114">
        <v>2</v>
      </c>
      <c r="B1079" s="115" t="s">
        <v>847</v>
      </c>
      <c r="C1079" s="116" t="s">
        <v>47</v>
      </c>
      <c r="D1079" s="115"/>
      <c r="E1079" s="153" t="s">
        <v>47</v>
      </c>
      <c r="F1079" s="116" t="s">
        <v>47</v>
      </c>
      <c r="G1079" s="119" t="s">
        <v>689</v>
      </c>
      <c r="H1079" s="114">
        <v>0.4</v>
      </c>
      <c r="I1079" s="120">
        <f t="shared" ref="I1079:I1148" si="20">J1079+K1079+L1079</f>
        <v>10</v>
      </c>
      <c r="J1079" s="121"/>
      <c r="K1079" s="121"/>
      <c r="L1079" s="121">
        <f>O1079+P1079</f>
        <v>10</v>
      </c>
      <c r="M1079" s="121"/>
      <c r="N1079" s="114"/>
      <c r="O1079" s="114"/>
      <c r="P1079" s="114">
        <v>10</v>
      </c>
      <c r="Q1079" s="114" t="s">
        <v>47</v>
      </c>
    </row>
    <row r="1080" spans="1:17" s="112" customFormat="1" ht="22.5" customHeight="1">
      <c r="A1080" s="114">
        <v>3</v>
      </c>
      <c r="B1080" s="115" t="s">
        <v>847</v>
      </c>
      <c r="C1080" s="116" t="s">
        <v>47</v>
      </c>
      <c r="D1080" s="115"/>
      <c r="E1080" s="153" t="s">
        <v>47</v>
      </c>
      <c r="F1080" s="116" t="s">
        <v>47</v>
      </c>
      <c r="G1080" s="119" t="s">
        <v>690</v>
      </c>
      <c r="H1080" s="114">
        <v>0.4</v>
      </c>
      <c r="I1080" s="120">
        <f t="shared" si="20"/>
        <v>18</v>
      </c>
      <c r="J1080" s="121"/>
      <c r="K1080" s="121"/>
      <c r="L1080" s="121">
        <f>O1080+P1080</f>
        <v>18</v>
      </c>
      <c r="M1080" s="121"/>
      <c r="N1080" s="114"/>
      <c r="O1080" s="114">
        <v>1</v>
      </c>
      <c r="P1080" s="114">
        <v>17</v>
      </c>
      <c r="Q1080" s="114" t="s">
        <v>47</v>
      </c>
    </row>
    <row r="1081" spans="1:17" s="112" customFormat="1" ht="22.5" customHeight="1">
      <c r="A1081" s="114">
        <v>4</v>
      </c>
      <c r="B1081" s="115" t="s">
        <v>847</v>
      </c>
      <c r="C1081" s="116" t="s">
        <v>47</v>
      </c>
      <c r="D1081" s="115"/>
      <c r="E1081" s="153" t="s">
        <v>47</v>
      </c>
      <c r="F1081" s="116" t="s">
        <v>47</v>
      </c>
      <c r="G1081" s="119" t="s">
        <v>691</v>
      </c>
      <c r="H1081" s="114">
        <v>0.4</v>
      </c>
      <c r="I1081" s="120">
        <f t="shared" si="20"/>
        <v>2</v>
      </c>
      <c r="J1081" s="122"/>
      <c r="K1081" s="122"/>
      <c r="L1081" s="121">
        <f>O1081+P1081</f>
        <v>2</v>
      </c>
      <c r="M1081" s="122"/>
      <c r="N1081" s="122"/>
      <c r="O1081" s="122"/>
      <c r="P1081" s="114">
        <v>2</v>
      </c>
      <c r="Q1081" s="114" t="s">
        <v>47</v>
      </c>
    </row>
    <row r="1082" spans="1:17" s="112" customFormat="1" ht="22.5" customHeight="1">
      <c r="A1082" s="114">
        <v>5</v>
      </c>
      <c r="B1082" s="115" t="s">
        <v>847</v>
      </c>
      <c r="C1082" s="116" t="s">
        <v>47</v>
      </c>
      <c r="D1082" s="115"/>
      <c r="E1082" s="153" t="s">
        <v>47</v>
      </c>
      <c r="F1082" s="116" t="s">
        <v>47</v>
      </c>
      <c r="G1082" s="119" t="s">
        <v>692</v>
      </c>
      <c r="H1082" s="114">
        <v>0.4</v>
      </c>
      <c r="I1082" s="120">
        <f t="shared" si="20"/>
        <v>2</v>
      </c>
      <c r="J1082" s="122"/>
      <c r="K1082" s="114">
        <v>2</v>
      </c>
      <c r="L1082" s="114"/>
      <c r="M1082" s="114"/>
      <c r="N1082" s="114"/>
      <c r="O1082" s="114">
        <v>2</v>
      </c>
      <c r="P1082" s="122"/>
      <c r="Q1082" s="114" t="s">
        <v>47</v>
      </c>
    </row>
    <row r="1083" spans="1:17" s="112" customFormat="1" ht="25.5" customHeight="1">
      <c r="A1083" s="114">
        <v>6</v>
      </c>
      <c r="B1083" s="115" t="s">
        <v>847</v>
      </c>
      <c r="C1083" s="116" t="s">
        <v>47</v>
      </c>
      <c r="D1083" s="115" t="s">
        <v>848</v>
      </c>
      <c r="E1083" s="152" t="s">
        <v>693</v>
      </c>
      <c r="F1083" s="118" t="s">
        <v>680</v>
      </c>
      <c r="G1083" s="119" t="s">
        <v>694</v>
      </c>
      <c r="H1083" s="114">
        <v>0.4</v>
      </c>
      <c r="I1083" s="120">
        <f t="shared" si="20"/>
        <v>2</v>
      </c>
      <c r="J1083" s="121"/>
      <c r="K1083" s="121">
        <v>2</v>
      </c>
      <c r="L1083" s="121"/>
      <c r="M1083" s="121"/>
      <c r="N1083" s="114"/>
      <c r="O1083" s="114">
        <v>2</v>
      </c>
      <c r="P1083" s="114"/>
      <c r="Q1083" s="114" t="s">
        <v>47</v>
      </c>
    </row>
    <row r="1084" spans="1:17" s="112" customFormat="1" ht="21" customHeight="1">
      <c r="A1084" s="114">
        <v>7</v>
      </c>
      <c r="B1084" s="115" t="s">
        <v>847</v>
      </c>
      <c r="C1084" s="116" t="s">
        <v>47</v>
      </c>
      <c r="D1084" s="115" t="s">
        <v>848</v>
      </c>
      <c r="E1084" s="152" t="s">
        <v>687</v>
      </c>
      <c r="F1084" s="118" t="s">
        <v>680</v>
      </c>
      <c r="G1084" s="119" t="s">
        <v>695</v>
      </c>
      <c r="H1084" s="114">
        <v>0.4</v>
      </c>
      <c r="I1084" s="120">
        <f t="shared" si="20"/>
        <v>30</v>
      </c>
      <c r="J1084" s="121"/>
      <c r="K1084" s="121"/>
      <c r="L1084" s="121">
        <f>O1084+P1084</f>
        <v>30</v>
      </c>
      <c r="M1084" s="121"/>
      <c r="N1084" s="114"/>
      <c r="O1084" s="114">
        <v>9</v>
      </c>
      <c r="P1084" s="114">
        <f>19+2</f>
        <v>21</v>
      </c>
      <c r="Q1084" s="114" t="s">
        <v>47</v>
      </c>
    </row>
    <row r="1085" spans="1:17" s="112" customFormat="1" ht="21" customHeight="1">
      <c r="A1085" s="114">
        <v>8</v>
      </c>
      <c r="B1085" s="115" t="s">
        <v>847</v>
      </c>
      <c r="C1085" s="116" t="s">
        <v>47</v>
      </c>
      <c r="D1085" s="115" t="s">
        <v>848</v>
      </c>
      <c r="E1085" s="152" t="s">
        <v>687</v>
      </c>
      <c r="F1085" s="118" t="s">
        <v>680</v>
      </c>
      <c r="G1085" s="119" t="s">
        <v>696</v>
      </c>
      <c r="H1085" s="114">
        <v>0.4</v>
      </c>
      <c r="I1085" s="120">
        <f t="shared" si="20"/>
        <v>4</v>
      </c>
      <c r="J1085" s="121"/>
      <c r="K1085" s="121">
        <v>4</v>
      </c>
      <c r="L1085" s="121"/>
      <c r="M1085" s="121"/>
      <c r="N1085" s="114"/>
      <c r="O1085" s="114">
        <v>4</v>
      </c>
      <c r="P1085" s="114"/>
      <c r="Q1085" s="114" t="s">
        <v>47</v>
      </c>
    </row>
    <row r="1086" spans="1:17" s="112" customFormat="1" ht="25.5" customHeight="1">
      <c r="A1086" s="114">
        <v>9</v>
      </c>
      <c r="B1086" s="115" t="s">
        <v>847</v>
      </c>
      <c r="C1086" s="123"/>
      <c r="D1086" s="115" t="s">
        <v>848</v>
      </c>
      <c r="E1086" s="152" t="s">
        <v>697</v>
      </c>
      <c r="F1086" s="118" t="s">
        <v>680</v>
      </c>
      <c r="G1086" s="119" t="s">
        <v>698</v>
      </c>
      <c r="H1086" s="114">
        <v>0.4</v>
      </c>
      <c r="I1086" s="120">
        <f t="shared" si="20"/>
        <v>3</v>
      </c>
      <c r="J1086" s="122"/>
      <c r="K1086" s="122"/>
      <c r="L1086" s="121">
        <f>O1086+P1086</f>
        <v>3</v>
      </c>
      <c r="M1086" s="114"/>
      <c r="N1086" s="114"/>
      <c r="O1086" s="114">
        <v>3</v>
      </c>
      <c r="P1086" s="114"/>
      <c r="Q1086" s="114"/>
    </row>
    <row r="1087" spans="1:17" s="112" customFormat="1" ht="21" customHeight="1">
      <c r="A1087" s="114">
        <v>10</v>
      </c>
      <c r="B1087" s="115" t="s">
        <v>847</v>
      </c>
      <c r="C1087" s="116" t="s">
        <v>47</v>
      </c>
      <c r="D1087" s="115" t="s">
        <v>848</v>
      </c>
      <c r="E1087" s="152" t="s">
        <v>687</v>
      </c>
      <c r="F1087" s="118" t="s">
        <v>680</v>
      </c>
      <c r="G1087" s="119" t="s">
        <v>699</v>
      </c>
      <c r="H1087" s="114">
        <v>0.4</v>
      </c>
      <c r="I1087" s="120">
        <f t="shared" si="20"/>
        <v>2</v>
      </c>
      <c r="J1087" s="121"/>
      <c r="K1087" s="121">
        <v>2</v>
      </c>
      <c r="L1087" s="121"/>
      <c r="M1087" s="121"/>
      <c r="N1087" s="114"/>
      <c r="O1087" s="114">
        <v>2</v>
      </c>
      <c r="P1087" s="114"/>
      <c r="Q1087" s="114" t="s">
        <v>47</v>
      </c>
    </row>
    <row r="1088" spans="1:17" s="112" customFormat="1" ht="21" customHeight="1">
      <c r="A1088" s="114">
        <v>11</v>
      </c>
      <c r="B1088" s="115" t="s">
        <v>847</v>
      </c>
      <c r="C1088" s="116"/>
      <c r="D1088" s="115" t="s">
        <v>848</v>
      </c>
      <c r="E1088" s="152" t="s">
        <v>687</v>
      </c>
      <c r="F1088" s="118" t="s">
        <v>680</v>
      </c>
      <c r="G1088" s="119" t="s">
        <v>700</v>
      </c>
      <c r="H1088" s="114">
        <v>0.4</v>
      </c>
      <c r="I1088" s="120">
        <f t="shared" si="20"/>
        <v>18</v>
      </c>
      <c r="J1088" s="121"/>
      <c r="K1088" s="121"/>
      <c r="L1088" s="121">
        <f t="shared" ref="L1088:L1152" si="21">O1088+P1088</f>
        <v>18</v>
      </c>
      <c r="M1088" s="121"/>
      <c r="N1088" s="114"/>
      <c r="O1088" s="114">
        <f>3+1</f>
        <v>4</v>
      </c>
      <c r="P1088" s="114">
        <f>13+1</f>
        <v>14</v>
      </c>
      <c r="Q1088" s="114" t="s">
        <v>47</v>
      </c>
    </row>
    <row r="1089" spans="1:17" s="112" customFormat="1" ht="21" customHeight="1">
      <c r="A1089" s="114">
        <v>12</v>
      </c>
      <c r="B1089" s="115" t="s">
        <v>847</v>
      </c>
      <c r="C1089" s="123"/>
      <c r="D1089" s="115"/>
      <c r="E1089" s="151"/>
      <c r="F1089" s="131"/>
      <c r="G1089" s="119" t="s">
        <v>824</v>
      </c>
      <c r="H1089" s="114">
        <v>0.4</v>
      </c>
      <c r="I1089" s="120">
        <f t="shared" si="20"/>
        <v>48</v>
      </c>
      <c r="J1089" s="114"/>
      <c r="K1089" s="114"/>
      <c r="L1089" s="121">
        <f t="shared" si="21"/>
        <v>48</v>
      </c>
      <c r="M1089" s="114"/>
      <c r="N1089" s="114"/>
      <c r="O1089" s="114"/>
      <c r="P1089" s="114">
        <f>1+47</f>
        <v>48</v>
      </c>
      <c r="Q1089" s="114" t="s">
        <v>47</v>
      </c>
    </row>
    <row r="1090" spans="1:17" s="112" customFormat="1" ht="21" customHeight="1">
      <c r="A1090" s="114">
        <v>13</v>
      </c>
      <c r="B1090" s="115" t="s">
        <v>847</v>
      </c>
      <c r="C1090" s="116"/>
      <c r="D1090" s="115" t="s">
        <v>848</v>
      </c>
      <c r="E1090" s="152" t="s">
        <v>687</v>
      </c>
      <c r="F1090" s="118" t="s">
        <v>680</v>
      </c>
      <c r="G1090" s="119" t="s">
        <v>701</v>
      </c>
      <c r="H1090" s="114">
        <v>0.4</v>
      </c>
      <c r="I1090" s="120">
        <f t="shared" si="20"/>
        <v>4</v>
      </c>
      <c r="J1090" s="121"/>
      <c r="K1090" s="121"/>
      <c r="L1090" s="121">
        <f t="shared" si="21"/>
        <v>4</v>
      </c>
      <c r="M1090" s="121"/>
      <c r="N1090" s="121"/>
      <c r="O1090" s="121">
        <v>4</v>
      </c>
      <c r="P1090" s="121"/>
      <c r="Q1090" s="114" t="s">
        <v>47</v>
      </c>
    </row>
    <row r="1091" spans="1:17" s="112" customFormat="1" ht="21" customHeight="1">
      <c r="A1091" s="114">
        <v>14</v>
      </c>
      <c r="B1091" s="115" t="s">
        <v>847</v>
      </c>
      <c r="C1091" s="154"/>
      <c r="D1091" s="115"/>
      <c r="E1091" s="151"/>
      <c r="F1091" s="126"/>
      <c r="G1091" s="119" t="s">
        <v>702</v>
      </c>
      <c r="H1091" s="114">
        <v>0.4</v>
      </c>
      <c r="I1091" s="120">
        <f t="shared" si="20"/>
        <v>6</v>
      </c>
      <c r="J1091" s="122"/>
      <c r="K1091" s="122"/>
      <c r="L1091" s="121">
        <f t="shared" si="21"/>
        <v>6</v>
      </c>
      <c r="M1091" s="114"/>
      <c r="N1091" s="114"/>
      <c r="O1091" s="114"/>
      <c r="P1091" s="114">
        <v>6</v>
      </c>
      <c r="Q1091" s="114" t="s">
        <v>47</v>
      </c>
    </row>
    <row r="1092" spans="1:17" s="112" customFormat="1" ht="21" customHeight="1">
      <c r="A1092" s="114">
        <v>15</v>
      </c>
      <c r="B1092" s="115" t="s">
        <v>847</v>
      </c>
      <c r="C1092" s="154"/>
      <c r="D1092" s="115"/>
      <c r="E1092" s="155" t="s">
        <v>703</v>
      </c>
      <c r="F1092" s="126" t="s">
        <v>680</v>
      </c>
      <c r="G1092" s="119" t="s">
        <v>704</v>
      </c>
      <c r="H1092" s="114">
        <v>0.4</v>
      </c>
      <c r="I1092" s="120">
        <f t="shared" si="20"/>
        <v>8</v>
      </c>
      <c r="J1092" s="122"/>
      <c r="K1092" s="122"/>
      <c r="L1092" s="121">
        <f t="shared" si="21"/>
        <v>8</v>
      </c>
      <c r="M1092" s="114"/>
      <c r="N1092" s="114"/>
      <c r="O1092" s="114">
        <v>8</v>
      </c>
      <c r="P1092" s="122"/>
      <c r="Q1092" s="114">
        <v>3</v>
      </c>
    </row>
    <row r="1093" spans="1:17" s="112" customFormat="1" ht="21" customHeight="1">
      <c r="A1093" s="114">
        <v>16</v>
      </c>
      <c r="B1093" s="115" t="s">
        <v>847</v>
      </c>
      <c r="C1093" s="153"/>
      <c r="D1093" s="115" t="s">
        <v>848</v>
      </c>
      <c r="E1093" s="152" t="s">
        <v>687</v>
      </c>
      <c r="F1093" s="118" t="s">
        <v>680</v>
      </c>
      <c r="G1093" s="119" t="s">
        <v>705</v>
      </c>
      <c r="H1093" s="114">
        <v>0.4</v>
      </c>
      <c r="I1093" s="120">
        <f t="shared" si="20"/>
        <v>14</v>
      </c>
      <c r="J1093" s="121"/>
      <c r="K1093" s="121"/>
      <c r="L1093" s="121">
        <f t="shared" si="21"/>
        <v>14</v>
      </c>
      <c r="M1093" s="121"/>
      <c r="N1093" s="114"/>
      <c r="O1093" s="119">
        <v>12</v>
      </c>
      <c r="P1093" s="119">
        <v>2</v>
      </c>
      <c r="Q1093" s="114" t="s">
        <v>47</v>
      </c>
    </row>
    <row r="1094" spans="1:17" s="112" customFormat="1" ht="21" customHeight="1">
      <c r="A1094" s="114">
        <v>17</v>
      </c>
      <c r="B1094" s="115" t="s">
        <v>847</v>
      </c>
      <c r="C1094" s="116"/>
      <c r="D1094" s="115" t="s">
        <v>848</v>
      </c>
      <c r="E1094" s="156" t="s">
        <v>687</v>
      </c>
      <c r="F1094" s="130" t="s">
        <v>680</v>
      </c>
      <c r="G1094" s="119" t="s">
        <v>706</v>
      </c>
      <c r="H1094" s="114">
        <v>0.4</v>
      </c>
      <c r="I1094" s="120">
        <f t="shared" si="20"/>
        <v>75</v>
      </c>
      <c r="J1094" s="121"/>
      <c r="K1094" s="121"/>
      <c r="L1094" s="121">
        <f t="shared" si="21"/>
        <v>75</v>
      </c>
      <c r="M1094" s="121"/>
      <c r="N1094" s="114"/>
      <c r="O1094" s="119"/>
      <c r="P1094" s="119">
        <v>75</v>
      </c>
      <c r="Q1094" s="114" t="s">
        <v>47</v>
      </c>
    </row>
    <row r="1095" spans="1:17" s="112" customFormat="1" ht="21" customHeight="1">
      <c r="A1095" s="114">
        <v>18</v>
      </c>
      <c r="B1095" s="115" t="s">
        <v>847</v>
      </c>
      <c r="C1095" s="154"/>
      <c r="D1095" s="115" t="s">
        <v>848</v>
      </c>
      <c r="E1095" s="156" t="s">
        <v>687</v>
      </c>
      <c r="F1095" s="130" t="s">
        <v>680</v>
      </c>
      <c r="G1095" s="119" t="s">
        <v>707</v>
      </c>
      <c r="H1095" s="114">
        <v>0.4</v>
      </c>
      <c r="I1095" s="120">
        <f t="shared" si="20"/>
        <v>16</v>
      </c>
      <c r="J1095" s="122"/>
      <c r="K1095" s="122"/>
      <c r="L1095" s="121">
        <f t="shared" si="21"/>
        <v>16</v>
      </c>
      <c r="M1095" s="114"/>
      <c r="N1095" s="114"/>
      <c r="O1095" s="114">
        <v>2</v>
      </c>
      <c r="P1095" s="114">
        <f>13+1</f>
        <v>14</v>
      </c>
      <c r="Q1095" s="114" t="s">
        <v>47</v>
      </c>
    </row>
    <row r="1096" spans="1:17" s="112" customFormat="1" ht="21" customHeight="1">
      <c r="A1096" s="114">
        <v>19</v>
      </c>
      <c r="B1096" s="115" t="s">
        <v>847</v>
      </c>
      <c r="C1096" s="154"/>
      <c r="D1096" s="115" t="s">
        <v>848</v>
      </c>
      <c r="E1096" s="152" t="s">
        <v>687</v>
      </c>
      <c r="F1096" s="118" t="s">
        <v>680</v>
      </c>
      <c r="G1096" s="119" t="s">
        <v>708</v>
      </c>
      <c r="H1096" s="114">
        <v>0.4</v>
      </c>
      <c r="I1096" s="120">
        <f t="shared" si="20"/>
        <v>1</v>
      </c>
      <c r="J1096" s="122"/>
      <c r="K1096" s="114"/>
      <c r="L1096" s="121">
        <f t="shared" si="21"/>
        <v>1</v>
      </c>
      <c r="M1096" s="114"/>
      <c r="N1096" s="114"/>
      <c r="O1096" s="114"/>
      <c r="P1096" s="114">
        <v>1</v>
      </c>
      <c r="Q1096" s="114" t="s">
        <v>47</v>
      </c>
    </row>
    <row r="1097" spans="1:17" s="112" customFormat="1" ht="27.75" customHeight="1">
      <c r="A1097" s="114">
        <v>20</v>
      </c>
      <c r="B1097" s="115" t="s">
        <v>847</v>
      </c>
      <c r="C1097" s="154"/>
      <c r="D1097" s="115" t="s">
        <v>849</v>
      </c>
      <c r="E1097" s="151" t="s">
        <v>850</v>
      </c>
      <c r="F1097" s="126"/>
      <c r="G1097" s="119" t="s">
        <v>851</v>
      </c>
      <c r="H1097" s="114">
        <v>0.4</v>
      </c>
      <c r="I1097" s="120">
        <f t="shared" si="20"/>
        <v>2</v>
      </c>
      <c r="J1097" s="122"/>
      <c r="K1097" s="114"/>
      <c r="L1097" s="121">
        <f t="shared" si="21"/>
        <v>2</v>
      </c>
      <c r="M1097" s="114"/>
      <c r="N1097" s="114"/>
      <c r="O1097" s="114">
        <v>2</v>
      </c>
      <c r="P1097" s="114"/>
      <c r="Q1097" s="114" t="s">
        <v>47</v>
      </c>
    </row>
    <row r="1098" spans="1:17" s="112" customFormat="1" ht="21" customHeight="1">
      <c r="A1098" s="114">
        <v>21</v>
      </c>
      <c r="B1098" s="115" t="s">
        <v>847</v>
      </c>
      <c r="C1098" s="154"/>
      <c r="D1098" s="115" t="s">
        <v>848</v>
      </c>
      <c r="E1098" s="152" t="s">
        <v>687</v>
      </c>
      <c r="F1098" s="118" t="s">
        <v>680</v>
      </c>
      <c r="G1098" s="119" t="s">
        <v>710</v>
      </c>
      <c r="H1098" s="114">
        <v>0.4</v>
      </c>
      <c r="I1098" s="120">
        <f t="shared" si="20"/>
        <v>1</v>
      </c>
      <c r="J1098" s="122"/>
      <c r="K1098" s="114"/>
      <c r="L1098" s="121">
        <f t="shared" si="21"/>
        <v>1</v>
      </c>
      <c r="M1098" s="114"/>
      <c r="N1098" s="114"/>
      <c r="O1098" s="114">
        <v>1</v>
      </c>
      <c r="P1098" s="114"/>
      <c r="Q1098" s="114" t="s">
        <v>47</v>
      </c>
    </row>
    <row r="1099" spans="1:17" s="112" customFormat="1" ht="21" customHeight="1">
      <c r="A1099" s="114">
        <v>22</v>
      </c>
      <c r="B1099" s="115" t="s">
        <v>847</v>
      </c>
      <c r="C1099" s="154"/>
      <c r="D1099" s="115" t="s">
        <v>848</v>
      </c>
      <c r="E1099" s="152" t="s">
        <v>711</v>
      </c>
      <c r="F1099" s="118" t="s">
        <v>680</v>
      </c>
      <c r="G1099" s="119" t="s">
        <v>712</v>
      </c>
      <c r="H1099" s="114">
        <v>0.4</v>
      </c>
      <c r="I1099" s="120">
        <f t="shared" si="20"/>
        <v>26</v>
      </c>
      <c r="J1099" s="122"/>
      <c r="K1099" s="114"/>
      <c r="L1099" s="121">
        <f t="shared" si="21"/>
        <v>26</v>
      </c>
      <c r="M1099" s="114"/>
      <c r="N1099" s="114"/>
      <c r="O1099" s="114">
        <v>1</v>
      </c>
      <c r="P1099" s="114">
        <v>25</v>
      </c>
      <c r="Q1099" s="114" t="s">
        <v>47</v>
      </c>
    </row>
    <row r="1100" spans="1:17" s="112" customFormat="1" ht="29.25" customHeight="1">
      <c r="A1100" s="114">
        <v>23</v>
      </c>
      <c r="B1100" s="115" t="s">
        <v>847</v>
      </c>
      <c r="C1100" s="154"/>
      <c r="D1100" s="115" t="s">
        <v>852</v>
      </c>
      <c r="E1100" s="155" t="s">
        <v>825</v>
      </c>
      <c r="F1100" s="118" t="s">
        <v>357</v>
      </c>
      <c r="G1100" s="119" t="s">
        <v>826</v>
      </c>
      <c r="H1100" s="114">
        <v>0.4</v>
      </c>
      <c r="I1100" s="120">
        <f t="shared" si="20"/>
        <v>119</v>
      </c>
      <c r="J1100" s="122"/>
      <c r="K1100" s="122"/>
      <c r="L1100" s="121">
        <f t="shared" si="21"/>
        <v>119</v>
      </c>
      <c r="M1100" s="114"/>
      <c r="N1100" s="114"/>
      <c r="O1100" s="114">
        <v>1</v>
      </c>
      <c r="P1100" s="114">
        <f>116+2</f>
        <v>118</v>
      </c>
      <c r="Q1100" s="114"/>
    </row>
    <row r="1101" spans="1:17" s="112" customFormat="1" ht="21" customHeight="1">
      <c r="A1101" s="114">
        <v>24</v>
      </c>
      <c r="B1101" s="115" t="s">
        <v>847</v>
      </c>
      <c r="C1101" s="154"/>
      <c r="D1101" s="115" t="s">
        <v>848</v>
      </c>
      <c r="E1101" s="152" t="s">
        <v>687</v>
      </c>
      <c r="F1101" s="118" t="s">
        <v>680</v>
      </c>
      <c r="G1101" s="119" t="s">
        <v>715</v>
      </c>
      <c r="H1101" s="114">
        <v>0.4</v>
      </c>
      <c r="I1101" s="120">
        <f t="shared" si="20"/>
        <v>39</v>
      </c>
      <c r="J1101" s="122"/>
      <c r="K1101" s="114"/>
      <c r="L1101" s="121">
        <f t="shared" si="21"/>
        <v>39</v>
      </c>
      <c r="M1101" s="114"/>
      <c r="N1101" s="114"/>
      <c r="O1101" s="114">
        <v>1</v>
      </c>
      <c r="P1101" s="114">
        <f>5+33</f>
        <v>38</v>
      </c>
      <c r="Q1101" s="114" t="s">
        <v>47</v>
      </c>
    </row>
    <row r="1102" spans="1:17" s="112" customFormat="1" ht="21" customHeight="1">
      <c r="A1102" s="114">
        <v>25</v>
      </c>
      <c r="B1102" s="115" t="s">
        <v>847</v>
      </c>
      <c r="C1102" s="154"/>
      <c r="D1102" s="115" t="s">
        <v>848</v>
      </c>
      <c r="E1102" s="152" t="s">
        <v>687</v>
      </c>
      <c r="F1102" s="118" t="s">
        <v>680</v>
      </c>
      <c r="G1102" s="119" t="s">
        <v>716</v>
      </c>
      <c r="H1102" s="114">
        <v>0.4</v>
      </c>
      <c r="I1102" s="120">
        <f t="shared" si="20"/>
        <v>1</v>
      </c>
      <c r="J1102" s="122"/>
      <c r="K1102" s="114"/>
      <c r="L1102" s="121">
        <f t="shared" si="21"/>
        <v>1</v>
      </c>
      <c r="M1102" s="114"/>
      <c r="N1102" s="114"/>
      <c r="O1102" s="114">
        <v>1</v>
      </c>
      <c r="P1102" s="114"/>
      <c r="Q1102" s="114" t="s">
        <v>47</v>
      </c>
    </row>
    <row r="1103" spans="1:17" s="112" customFormat="1" ht="25.5" customHeight="1">
      <c r="A1103" s="114">
        <v>26</v>
      </c>
      <c r="B1103" s="115" t="s">
        <v>847</v>
      </c>
      <c r="C1103" s="154"/>
      <c r="D1103" s="115" t="s">
        <v>853</v>
      </c>
      <c r="E1103" s="155" t="s">
        <v>717</v>
      </c>
      <c r="F1103" s="118" t="s">
        <v>680</v>
      </c>
      <c r="G1103" s="119" t="s">
        <v>718</v>
      </c>
      <c r="H1103" s="114">
        <v>0.4</v>
      </c>
      <c r="I1103" s="120">
        <f t="shared" si="20"/>
        <v>2</v>
      </c>
      <c r="J1103" s="122"/>
      <c r="K1103" s="114"/>
      <c r="L1103" s="121">
        <f t="shared" si="21"/>
        <v>2</v>
      </c>
      <c r="M1103" s="114"/>
      <c r="N1103" s="114"/>
      <c r="O1103" s="114">
        <v>2</v>
      </c>
      <c r="P1103" s="114"/>
      <c r="Q1103" s="114" t="s">
        <v>47</v>
      </c>
    </row>
    <row r="1104" spans="1:17" s="112" customFormat="1" ht="25.5" customHeight="1">
      <c r="A1104" s="114">
        <v>27</v>
      </c>
      <c r="B1104" s="115" t="s">
        <v>847</v>
      </c>
      <c r="C1104" s="154"/>
      <c r="D1104" s="115" t="s">
        <v>854</v>
      </c>
      <c r="E1104" s="155" t="s">
        <v>827</v>
      </c>
      <c r="F1104" s="126" t="s">
        <v>680</v>
      </c>
      <c r="G1104" s="119" t="s">
        <v>720</v>
      </c>
      <c r="H1104" s="114">
        <v>0.4</v>
      </c>
      <c r="I1104" s="120">
        <f t="shared" si="20"/>
        <v>2</v>
      </c>
      <c r="J1104" s="122"/>
      <c r="K1104" s="114"/>
      <c r="L1104" s="121">
        <f t="shared" si="21"/>
        <v>2</v>
      </c>
      <c r="M1104" s="114"/>
      <c r="N1104" s="114"/>
      <c r="O1104" s="114">
        <v>2</v>
      </c>
      <c r="P1104" s="114"/>
      <c r="Q1104" s="114" t="s">
        <v>47</v>
      </c>
    </row>
    <row r="1105" spans="1:17" s="112" customFormat="1" ht="27" customHeight="1">
      <c r="A1105" s="114">
        <v>28</v>
      </c>
      <c r="B1105" s="115" t="s">
        <v>847</v>
      </c>
      <c r="C1105" s="154"/>
      <c r="D1105" s="115" t="s">
        <v>854</v>
      </c>
      <c r="E1105" s="155" t="s">
        <v>827</v>
      </c>
      <c r="F1105" s="126" t="s">
        <v>680</v>
      </c>
      <c r="G1105" s="119" t="s">
        <v>828</v>
      </c>
      <c r="H1105" s="114">
        <v>0.4</v>
      </c>
      <c r="I1105" s="120">
        <f t="shared" si="20"/>
        <v>6</v>
      </c>
      <c r="J1105" s="122"/>
      <c r="K1105" s="114"/>
      <c r="L1105" s="121">
        <f t="shared" si="21"/>
        <v>6</v>
      </c>
      <c r="M1105" s="114"/>
      <c r="N1105" s="114"/>
      <c r="O1105" s="114">
        <v>1</v>
      </c>
      <c r="P1105" s="114">
        <f>4+1</f>
        <v>5</v>
      </c>
      <c r="Q1105" s="114" t="s">
        <v>47</v>
      </c>
    </row>
    <row r="1106" spans="1:17" s="112" customFormat="1" ht="21.75" customHeight="1">
      <c r="A1106" s="114">
        <v>29</v>
      </c>
      <c r="B1106" s="115" t="s">
        <v>847</v>
      </c>
      <c r="C1106" s="154"/>
      <c r="D1106" s="115"/>
      <c r="E1106" s="155"/>
      <c r="F1106" s="126"/>
      <c r="G1106" s="119" t="s">
        <v>723</v>
      </c>
      <c r="H1106" s="114">
        <v>0.4</v>
      </c>
      <c r="I1106" s="120">
        <f t="shared" si="20"/>
        <v>33</v>
      </c>
      <c r="J1106" s="122"/>
      <c r="K1106" s="114"/>
      <c r="L1106" s="121">
        <f t="shared" si="21"/>
        <v>33</v>
      </c>
      <c r="M1106" s="114"/>
      <c r="N1106" s="114"/>
      <c r="O1106" s="114"/>
      <c r="P1106" s="114">
        <v>33</v>
      </c>
      <c r="Q1106" s="114" t="s">
        <v>47</v>
      </c>
    </row>
    <row r="1107" spans="1:17" s="112" customFormat="1" ht="23.25" customHeight="1">
      <c r="A1107" s="114">
        <v>30</v>
      </c>
      <c r="B1107" s="115" t="s">
        <v>847</v>
      </c>
      <c r="C1107" s="154"/>
      <c r="D1107" s="115"/>
      <c r="E1107" s="155"/>
      <c r="F1107" s="126"/>
      <c r="G1107" s="119" t="s">
        <v>724</v>
      </c>
      <c r="H1107" s="114">
        <v>0.4</v>
      </c>
      <c r="I1107" s="120">
        <f t="shared" si="20"/>
        <v>37</v>
      </c>
      <c r="J1107" s="122"/>
      <c r="K1107" s="114"/>
      <c r="L1107" s="121">
        <f t="shared" si="21"/>
        <v>37</v>
      </c>
      <c r="M1107" s="114"/>
      <c r="N1107" s="114"/>
      <c r="O1107" s="114"/>
      <c r="P1107" s="114">
        <f>1+36</f>
        <v>37</v>
      </c>
      <c r="Q1107" s="114" t="s">
        <v>47</v>
      </c>
    </row>
    <row r="1108" spans="1:17" s="112" customFormat="1" ht="25.5" customHeight="1">
      <c r="A1108" s="114">
        <v>31</v>
      </c>
      <c r="B1108" s="115" t="s">
        <v>847</v>
      </c>
      <c r="C1108" s="154"/>
      <c r="D1108" s="115" t="s">
        <v>855</v>
      </c>
      <c r="E1108" s="155" t="s">
        <v>796</v>
      </c>
      <c r="F1108" s="126" t="s">
        <v>680</v>
      </c>
      <c r="G1108" s="119" t="s">
        <v>797</v>
      </c>
      <c r="H1108" s="114">
        <v>0.4</v>
      </c>
      <c r="I1108" s="120">
        <f t="shared" si="20"/>
        <v>2</v>
      </c>
      <c r="J1108" s="122"/>
      <c r="K1108" s="114"/>
      <c r="L1108" s="121">
        <f t="shared" si="21"/>
        <v>2</v>
      </c>
      <c r="M1108" s="114"/>
      <c r="N1108" s="114"/>
      <c r="O1108" s="114">
        <v>2</v>
      </c>
      <c r="P1108" s="114"/>
      <c r="Q1108" s="114">
        <v>4</v>
      </c>
    </row>
    <row r="1109" spans="1:17" s="112" customFormat="1" ht="25.5" customHeight="1">
      <c r="A1109" s="114">
        <v>32</v>
      </c>
      <c r="B1109" s="115" t="s">
        <v>847</v>
      </c>
      <c r="C1109" s="154"/>
      <c r="D1109" s="115"/>
      <c r="E1109" s="155"/>
      <c r="F1109" s="126"/>
      <c r="G1109" s="119" t="s">
        <v>798</v>
      </c>
      <c r="H1109" s="114">
        <v>0.4</v>
      </c>
      <c r="I1109" s="120">
        <f t="shared" si="20"/>
        <v>15</v>
      </c>
      <c r="J1109" s="122"/>
      <c r="K1109" s="122"/>
      <c r="L1109" s="121">
        <f t="shared" si="21"/>
        <v>15</v>
      </c>
      <c r="M1109" s="114"/>
      <c r="N1109" s="114"/>
      <c r="O1109" s="114">
        <v>1</v>
      </c>
      <c r="P1109" s="114">
        <v>14</v>
      </c>
      <c r="Q1109" s="114" t="s">
        <v>47</v>
      </c>
    </row>
    <row r="1110" spans="1:17" s="112" customFormat="1" ht="36.75" customHeight="1">
      <c r="A1110" s="114">
        <v>33</v>
      </c>
      <c r="B1110" s="115" t="s">
        <v>847</v>
      </c>
      <c r="C1110" s="154"/>
      <c r="D1110" s="115" t="s">
        <v>856</v>
      </c>
      <c r="E1110" s="155" t="s">
        <v>725</v>
      </c>
      <c r="F1110" s="126" t="s">
        <v>680</v>
      </c>
      <c r="G1110" s="119" t="s">
        <v>726</v>
      </c>
      <c r="H1110" s="114">
        <v>0.4</v>
      </c>
      <c r="I1110" s="120">
        <f t="shared" si="20"/>
        <v>4</v>
      </c>
      <c r="J1110" s="122"/>
      <c r="K1110" s="122"/>
      <c r="L1110" s="121">
        <f t="shared" si="21"/>
        <v>4</v>
      </c>
      <c r="M1110" s="114"/>
      <c r="N1110" s="114"/>
      <c r="O1110" s="114">
        <v>4</v>
      </c>
      <c r="P1110" s="114"/>
      <c r="Q1110" s="114" t="s">
        <v>47</v>
      </c>
    </row>
    <row r="1111" spans="1:17" s="112" customFormat="1" ht="24" customHeight="1">
      <c r="A1111" s="114">
        <v>34</v>
      </c>
      <c r="B1111" s="115" t="s">
        <v>847</v>
      </c>
      <c r="C1111" s="123"/>
      <c r="D1111" s="115"/>
      <c r="E1111" s="151"/>
      <c r="F1111" s="131"/>
      <c r="G1111" s="119" t="s">
        <v>727</v>
      </c>
      <c r="H1111" s="114">
        <v>0.4</v>
      </c>
      <c r="I1111" s="120">
        <f t="shared" si="20"/>
        <v>62</v>
      </c>
      <c r="J1111" s="114"/>
      <c r="K1111" s="114"/>
      <c r="L1111" s="121">
        <f t="shared" si="21"/>
        <v>62</v>
      </c>
      <c r="M1111" s="114"/>
      <c r="N1111" s="114"/>
      <c r="O1111" s="114"/>
      <c r="P1111" s="114">
        <f>1+61</f>
        <v>62</v>
      </c>
      <c r="Q1111" s="114" t="s">
        <v>47</v>
      </c>
    </row>
    <row r="1112" spans="1:17" s="112" customFormat="1" ht="24" customHeight="1">
      <c r="A1112" s="114">
        <v>35</v>
      </c>
      <c r="B1112" s="115" t="s">
        <v>847</v>
      </c>
      <c r="C1112" s="154"/>
      <c r="D1112" s="115"/>
      <c r="E1112" s="155"/>
      <c r="F1112" s="126"/>
      <c r="G1112" s="119" t="s">
        <v>728</v>
      </c>
      <c r="H1112" s="114">
        <v>0.4</v>
      </c>
      <c r="I1112" s="120">
        <f t="shared" si="20"/>
        <v>36</v>
      </c>
      <c r="J1112" s="122"/>
      <c r="K1112" s="122"/>
      <c r="L1112" s="121">
        <f t="shared" si="21"/>
        <v>36</v>
      </c>
      <c r="M1112" s="114"/>
      <c r="N1112" s="114"/>
      <c r="O1112" s="114">
        <v>2</v>
      </c>
      <c r="P1112" s="114">
        <f>12+22</f>
        <v>34</v>
      </c>
      <c r="Q1112" s="114" t="s">
        <v>47</v>
      </c>
    </row>
    <row r="1113" spans="1:17" s="112" customFormat="1" ht="24" customHeight="1">
      <c r="A1113" s="114">
        <v>36</v>
      </c>
      <c r="B1113" s="115" t="s">
        <v>847</v>
      </c>
      <c r="C1113" s="154"/>
      <c r="D1113" s="115"/>
      <c r="E1113" s="155"/>
      <c r="F1113" s="126"/>
      <c r="G1113" s="119" t="s">
        <v>729</v>
      </c>
      <c r="H1113" s="114">
        <v>0.4</v>
      </c>
      <c r="I1113" s="120">
        <f t="shared" si="20"/>
        <v>1</v>
      </c>
      <c r="J1113" s="122"/>
      <c r="K1113" s="122"/>
      <c r="L1113" s="121">
        <f t="shared" si="21"/>
        <v>1</v>
      </c>
      <c r="M1113" s="114"/>
      <c r="N1113" s="114"/>
      <c r="O1113" s="114"/>
      <c r="P1113" s="114">
        <v>1</v>
      </c>
      <c r="Q1113" s="114" t="s">
        <v>47</v>
      </c>
    </row>
    <row r="1114" spans="1:17" s="112" customFormat="1" ht="25.5" customHeight="1">
      <c r="A1114" s="114">
        <v>37</v>
      </c>
      <c r="B1114" s="115" t="s">
        <v>847</v>
      </c>
      <c r="C1114" s="154"/>
      <c r="D1114" s="115" t="s">
        <v>857</v>
      </c>
      <c r="E1114" s="155" t="s">
        <v>496</v>
      </c>
      <c r="F1114" s="126" t="s">
        <v>680</v>
      </c>
      <c r="G1114" s="119" t="s">
        <v>730</v>
      </c>
      <c r="H1114" s="114">
        <v>0.4</v>
      </c>
      <c r="I1114" s="120">
        <f t="shared" si="20"/>
        <v>84</v>
      </c>
      <c r="J1114" s="122"/>
      <c r="K1114" s="122"/>
      <c r="L1114" s="121">
        <f t="shared" si="21"/>
        <v>84</v>
      </c>
      <c r="M1114" s="114"/>
      <c r="N1114" s="114"/>
      <c r="O1114" s="114"/>
      <c r="P1114" s="114">
        <f>1+83</f>
        <v>84</v>
      </c>
      <c r="Q1114" s="114" t="s">
        <v>47</v>
      </c>
    </row>
    <row r="1115" spans="1:17" s="112" customFormat="1" ht="38.25" customHeight="1">
      <c r="A1115" s="114">
        <v>38</v>
      </c>
      <c r="B1115" s="115" t="s">
        <v>847</v>
      </c>
      <c r="C1115" s="154"/>
      <c r="D1115" s="115" t="s">
        <v>858</v>
      </c>
      <c r="E1115" s="155" t="s">
        <v>519</v>
      </c>
      <c r="F1115" s="126" t="s">
        <v>680</v>
      </c>
      <c r="G1115" s="119" t="s">
        <v>731</v>
      </c>
      <c r="H1115" s="114">
        <v>0.4</v>
      </c>
      <c r="I1115" s="120">
        <f t="shared" si="20"/>
        <v>2</v>
      </c>
      <c r="J1115" s="122"/>
      <c r="K1115" s="122"/>
      <c r="L1115" s="121">
        <f t="shared" si="21"/>
        <v>2</v>
      </c>
      <c r="M1115" s="114"/>
      <c r="N1115" s="114"/>
      <c r="O1115" s="114">
        <v>2</v>
      </c>
      <c r="P1115" s="114"/>
      <c r="Q1115" s="114" t="s">
        <v>47</v>
      </c>
    </row>
    <row r="1116" spans="1:17" s="112" customFormat="1" ht="25.5" customHeight="1">
      <c r="A1116" s="114">
        <v>39</v>
      </c>
      <c r="B1116" s="115" t="s">
        <v>847</v>
      </c>
      <c r="C1116" s="154"/>
      <c r="D1116" s="115"/>
      <c r="E1116" s="155"/>
      <c r="F1116" s="126"/>
      <c r="G1116" s="119" t="s">
        <v>732</v>
      </c>
      <c r="H1116" s="114">
        <v>0.4</v>
      </c>
      <c r="I1116" s="120">
        <f t="shared" si="20"/>
        <v>2</v>
      </c>
      <c r="J1116" s="122"/>
      <c r="K1116" s="114">
        <v>2</v>
      </c>
      <c r="L1116" s="121"/>
      <c r="M1116" s="114"/>
      <c r="N1116" s="114"/>
      <c r="O1116" s="114">
        <v>2</v>
      </c>
      <c r="P1116" s="114"/>
      <c r="Q1116" s="114" t="s">
        <v>47</v>
      </c>
    </row>
    <row r="1117" spans="1:17" s="112" customFormat="1" ht="37.5" customHeight="1">
      <c r="A1117" s="114">
        <v>40</v>
      </c>
      <c r="B1117" s="115" t="s">
        <v>847</v>
      </c>
      <c r="C1117" s="154"/>
      <c r="D1117" s="115" t="s">
        <v>859</v>
      </c>
      <c r="E1117" s="155" t="s">
        <v>733</v>
      </c>
      <c r="F1117" s="126" t="s">
        <v>680</v>
      </c>
      <c r="G1117" s="119" t="s">
        <v>734</v>
      </c>
      <c r="H1117" s="114">
        <v>0.4</v>
      </c>
      <c r="I1117" s="120">
        <f t="shared" si="20"/>
        <v>4</v>
      </c>
      <c r="J1117" s="122"/>
      <c r="K1117" s="122"/>
      <c r="L1117" s="121">
        <f t="shared" si="21"/>
        <v>4</v>
      </c>
      <c r="M1117" s="114"/>
      <c r="N1117" s="114"/>
      <c r="O1117" s="114">
        <v>3</v>
      </c>
      <c r="P1117" s="114">
        <v>1</v>
      </c>
      <c r="Q1117" s="114" t="s">
        <v>47</v>
      </c>
    </row>
    <row r="1118" spans="1:17" s="112" customFormat="1" ht="25.5" customHeight="1">
      <c r="A1118" s="114">
        <v>41</v>
      </c>
      <c r="B1118" s="115" t="s">
        <v>847</v>
      </c>
      <c r="C1118" s="123"/>
      <c r="D1118" s="115" t="s">
        <v>860</v>
      </c>
      <c r="E1118" s="155" t="s">
        <v>596</v>
      </c>
      <c r="F1118" s="126" t="s">
        <v>680</v>
      </c>
      <c r="G1118" s="119" t="s">
        <v>861</v>
      </c>
      <c r="H1118" s="114">
        <v>0.4</v>
      </c>
      <c r="I1118" s="120">
        <f t="shared" si="20"/>
        <v>88</v>
      </c>
      <c r="J1118" s="122"/>
      <c r="K1118" s="122"/>
      <c r="L1118" s="121">
        <f t="shared" si="21"/>
        <v>88</v>
      </c>
      <c r="M1118" s="122"/>
      <c r="N1118" s="122"/>
      <c r="O1118" s="114">
        <v>1</v>
      </c>
      <c r="P1118" s="114">
        <v>87</v>
      </c>
      <c r="Q1118" s="114" t="s">
        <v>47</v>
      </c>
    </row>
    <row r="1119" spans="1:17" s="112" customFormat="1" ht="28.5" customHeight="1">
      <c r="A1119" s="114">
        <v>42</v>
      </c>
      <c r="B1119" s="115" t="s">
        <v>847</v>
      </c>
      <c r="C1119" s="154"/>
      <c r="D1119" s="115" t="s">
        <v>862</v>
      </c>
      <c r="E1119" s="155" t="s">
        <v>717</v>
      </c>
      <c r="F1119" s="126" t="s">
        <v>680</v>
      </c>
      <c r="G1119" s="119" t="s">
        <v>735</v>
      </c>
      <c r="H1119" s="114">
        <v>0.4</v>
      </c>
      <c r="I1119" s="120">
        <f t="shared" si="20"/>
        <v>2</v>
      </c>
      <c r="J1119" s="122"/>
      <c r="K1119" s="114">
        <v>2</v>
      </c>
      <c r="L1119" s="121"/>
      <c r="M1119" s="114"/>
      <c r="N1119" s="114"/>
      <c r="O1119" s="114">
        <v>2</v>
      </c>
      <c r="P1119" s="114"/>
      <c r="Q1119" s="114" t="s">
        <v>47</v>
      </c>
    </row>
    <row r="1120" spans="1:17" s="112" customFormat="1" ht="37.5" customHeight="1">
      <c r="A1120" s="114">
        <v>43</v>
      </c>
      <c r="B1120" s="115" t="s">
        <v>847</v>
      </c>
      <c r="C1120" s="154"/>
      <c r="D1120" s="115" t="s">
        <v>863</v>
      </c>
      <c r="E1120" s="155" t="s">
        <v>736</v>
      </c>
      <c r="F1120" s="126" t="s">
        <v>680</v>
      </c>
      <c r="G1120" s="119" t="s">
        <v>737</v>
      </c>
      <c r="H1120" s="114">
        <v>0.4</v>
      </c>
      <c r="I1120" s="120">
        <f t="shared" si="20"/>
        <v>35</v>
      </c>
      <c r="J1120" s="122"/>
      <c r="K1120" s="122"/>
      <c r="L1120" s="121">
        <f t="shared" si="21"/>
        <v>35</v>
      </c>
      <c r="M1120" s="114"/>
      <c r="N1120" s="114"/>
      <c r="O1120" s="114"/>
      <c r="P1120" s="114">
        <f>2+33</f>
        <v>35</v>
      </c>
      <c r="Q1120" s="114" t="s">
        <v>47</v>
      </c>
    </row>
    <row r="1121" spans="1:17" s="112" customFormat="1" ht="25.5" customHeight="1">
      <c r="A1121" s="114">
        <v>44</v>
      </c>
      <c r="B1121" s="115" t="s">
        <v>847</v>
      </c>
      <c r="C1121" s="154"/>
      <c r="D1121" s="115"/>
      <c r="E1121" s="155"/>
      <c r="F1121" s="126"/>
      <c r="G1121" s="119" t="s">
        <v>738</v>
      </c>
      <c r="H1121" s="114">
        <v>0.4</v>
      </c>
      <c r="I1121" s="120">
        <f t="shared" si="20"/>
        <v>6</v>
      </c>
      <c r="J1121" s="122"/>
      <c r="K1121" s="122"/>
      <c r="L1121" s="121">
        <f t="shared" si="21"/>
        <v>6</v>
      </c>
      <c r="M1121" s="114"/>
      <c r="N1121" s="114"/>
      <c r="O1121" s="114"/>
      <c r="P1121" s="114">
        <f>6</f>
        <v>6</v>
      </c>
      <c r="Q1121" s="114" t="s">
        <v>47</v>
      </c>
    </row>
    <row r="1122" spans="1:17" s="112" customFormat="1" ht="25.5" customHeight="1">
      <c r="A1122" s="114">
        <v>45</v>
      </c>
      <c r="B1122" s="115" t="s">
        <v>847</v>
      </c>
      <c r="C1122" s="154"/>
      <c r="D1122" s="115" t="s">
        <v>853</v>
      </c>
      <c r="E1122" s="155" t="s">
        <v>717</v>
      </c>
      <c r="F1122" s="126" t="s">
        <v>680</v>
      </c>
      <c r="G1122" s="119" t="s">
        <v>799</v>
      </c>
      <c r="H1122" s="114">
        <v>0.4</v>
      </c>
      <c r="I1122" s="120">
        <f t="shared" si="20"/>
        <v>5</v>
      </c>
      <c r="J1122" s="122"/>
      <c r="K1122" s="114">
        <v>3</v>
      </c>
      <c r="L1122" s="121">
        <v>2</v>
      </c>
      <c r="M1122" s="114"/>
      <c r="N1122" s="114"/>
      <c r="O1122" s="114">
        <v>5</v>
      </c>
      <c r="P1122" s="114"/>
      <c r="Q1122" s="114" t="s">
        <v>47</v>
      </c>
    </row>
    <row r="1123" spans="1:17" s="112" customFormat="1" ht="23.25" customHeight="1">
      <c r="A1123" s="114">
        <v>46</v>
      </c>
      <c r="B1123" s="115" t="s">
        <v>847</v>
      </c>
      <c r="C1123" s="154"/>
      <c r="D1123" s="115"/>
      <c r="E1123" s="155"/>
      <c r="F1123" s="126"/>
      <c r="G1123" s="119" t="s">
        <v>739</v>
      </c>
      <c r="H1123" s="114">
        <v>0.4</v>
      </c>
      <c r="I1123" s="120">
        <f t="shared" si="20"/>
        <v>6</v>
      </c>
      <c r="J1123" s="122"/>
      <c r="K1123" s="122"/>
      <c r="L1123" s="121">
        <f t="shared" si="21"/>
        <v>6</v>
      </c>
      <c r="M1123" s="114"/>
      <c r="N1123" s="114"/>
      <c r="O1123" s="114"/>
      <c r="P1123" s="114">
        <f>2+4</f>
        <v>6</v>
      </c>
      <c r="Q1123" s="114" t="s">
        <v>47</v>
      </c>
    </row>
    <row r="1124" spans="1:17" s="112" customFormat="1" ht="23.25" customHeight="1">
      <c r="A1124" s="114">
        <v>47</v>
      </c>
      <c r="B1124" s="115" t="s">
        <v>847</v>
      </c>
      <c r="C1124" s="154"/>
      <c r="D1124" s="115"/>
      <c r="E1124" s="155"/>
      <c r="F1124" s="126"/>
      <c r="G1124" s="119" t="s">
        <v>740</v>
      </c>
      <c r="H1124" s="114">
        <v>0.4</v>
      </c>
      <c r="I1124" s="120">
        <f t="shared" si="20"/>
        <v>6</v>
      </c>
      <c r="J1124" s="122"/>
      <c r="K1124" s="122"/>
      <c r="L1124" s="121">
        <f t="shared" si="21"/>
        <v>6</v>
      </c>
      <c r="M1124" s="114"/>
      <c r="N1124" s="114"/>
      <c r="O1124" s="114"/>
      <c r="P1124" s="114">
        <f>3+3</f>
        <v>6</v>
      </c>
      <c r="Q1124" s="114" t="s">
        <v>47</v>
      </c>
    </row>
    <row r="1125" spans="1:17" s="112" customFormat="1" ht="25.5" customHeight="1">
      <c r="A1125" s="114">
        <v>48</v>
      </c>
      <c r="B1125" s="115" t="s">
        <v>847</v>
      </c>
      <c r="C1125" s="154"/>
      <c r="D1125" s="115" t="s">
        <v>864</v>
      </c>
      <c r="E1125" s="155" t="s">
        <v>741</v>
      </c>
      <c r="F1125" s="126" t="s">
        <v>680</v>
      </c>
      <c r="G1125" s="119" t="s">
        <v>742</v>
      </c>
      <c r="H1125" s="114">
        <v>0.4</v>
      </c>
      <c r="I1125" s="120">
        <f t="shared" si="20"/>
        <v>115</v>
      </c>
      <c r="J1125" s="122"/>
      <c r="K1125" s="122"/>
      <c r="L1125" s="121">
        <f t="shared" si="21"/>
        <v>115</v>
      </c>
      <c r="M1125" s="114"/>
      <c r="N1125" s="114"/>
      <c r="O1125" s="114"/>
      <c r="P1125" s="114">
        <f>2+113</f>
        <v>115</v>
      </c>
      <c r="Q1125" s="114" t="s">
        <v>47</v>
      </c>
    </row>
    <row r="1126" spans="1:17" s="112" customFormat="1" ht="28.5" customHeight="1">
      <c r="A1126" s="114">
        <v>49</v>
      </c>
      <c r="B1126" s="115" t="s">
        <v>847</v>
      </c>
      <c r="C1126" s="154"/>
      <c r="D1126" s="115" t="s">
        <v>865</v>
      </c>
      <c r="E1126" s="155" t="s">
        <v>743</v>
      </c>
      <c r="F1126" s="126" t="s">
        <v>680</v>
      </c>
      <c r="G1126" s="119" t="s">
        <v>744</v>
      </c>
      <c r="H1126" s="114">
        <v>0.4</v>
      </c>
      <c r="I1126" s="120">
        <f t="shared" si="20"/>
        <v>2</v>
      </c>
      <c r="J1126" s="122"/>
      <c r="K1126" s="114">
        <v>2</v>
      </c>
      <c r="L1126" s="121"/>
      <c r="M1126" s="114"/>
      <c r="N1126" s="114"/>
      <c r="O1126" s="114">
        <v>2</v>
      </c>
      <c r="P1126" s="114"/>
      <c r="Q1126" s="114">
        <v>1</v>
      </c>
    </row>
    <row r="1127" spans="1:17" s="112" customFormat="1" ht="21" customHeight="1">
      <c r="A1127" s="114">
        <v>50</v>
      </c>
      <c r="B1127" s="115" t="s">
        <v>847</v>
      </c>
      <c r="C1127" s="154"/>
      <c r="D1127" s="115"/>
      <c r="E1127" s="155"/>
      <c r="F1127" s="126"/>
      <c r="G1127" s="119" t="s">
        <v>745</v>
      </c>
      <c r="H1127" s="114">
        <v>0.4</v>
      </c>
      <c r="I1127" s="120">
        <f t="shared" si="20"/>
        <v>3</v>
      </c>
      <c r="J1127" s="122"/>
      <c r="K1127" s="122"/>
      <c r="L1127" s="121">
        <f t="shared" si="21"/>
        <v>3</v>
      </c>
      <c r="M1127" s="114"/>
      <c r="N1127" s="114"/>
      <c r="O1127" s="114"/>
      <c r="P1127" s="114">
        <v>3</v>
      </c>
      <c r="Q1127" s="114" t="s">
        <v>47</v>
      </c>
    </row>
    <row r="1128" spans="1:17" s="112" customFormat="1" ht="25.5" customHeight="1">
      <c r="A1128" s="114">
        <v>51</v>
      </c>
      <c r="B1128" s="115" t="s">
        <v>847</v>
      </c>
      <c r="C1128" s="123"/>
      <c r="D1128" s="115" t="s">
        <v>866</v>
      </c>
      <c r="E1128" s="155" t="s">
        <v>500</v>
      </c>
      <c r="F1128" s="131" t="s">
        <v>676</v>
      </c>
      <c r="G1128" s="119" t="s">
        <v>803</v>
      </c>
      <c r="H1128" s="114">
        <v>0.4</v>
      </c>
      <c r="I1128" s="120">
        <f t="shared" si="20"/>
        <v>158</v>
      </c>
      <c r="J1128" s="122"/>
      <c r="K1128" s="114"/>
      <c r="L1128" s="121">
        <f t="shared" si="21"/>
        <v>158</v>
      </c>
      <c r="M1128" s="114"/>
      <c r="N1128" s="114"/>
      <c r="O1128" s="114">
        <v>1</v>
      </c>
      <c r="P1128" s="114">
        <f>1+156</f>
        <v>157</v>
      </c>
      <c r="Q1128" s="114" t="s">
        <v>47</v>
      </c>
    </row>
    <row r="1129" spans="1:17" s="112" customFormat="1" ht="21" customHeight="1">
      <c r="A1129" s="114">
        <v>52</v>
      </c>
      <c r="B1129" s="115" t="s">
        <v>847</v>
      </c>
      <c r="C1129" s="154"/>
      <c r="D1129" s="115"/>
      <c r="E1129" s="155"/>
      <c r="F1129" s="126"/>
      <c r="G1129" s="119" t="s">
        <v>746</v>
      </c>
      <c r="H1129" s="114">
        <v>0.4</v>
      </c>
      <c r="I1129" s="120">
        <f t="shared" si="20"/>
        <v>3</v>
      </c>
      <c r="J1129" s="122"/>
      <c r="K1129" s="122"/>
      <c r="L1129" s="121">
        <f t="shared" si="21"/>
        <v>3</v>
      </c>
      <c r="M1129" s="114"/>
      <c r="N1129" s="114"/>
      <c r="O1129" s="114"/>
      <c r="P1129" s="114">
        <v>3</v>
      </c>
      <c r="Q1129" s="114" t="s">
        <v>47</v>
      </c>
    </row>
    <row r="1130" spans="1:17" s="112" customFormat="1" ht="39" customHeight="1">
      <c r="A1130" s="114">
        <v>53</v>
      </c>
      <c r="B1130" s="115" t="s">
        <v>847</v>
      </c>
      <c r="C1130" s="154"/>
      <c r="D1130" s="115" t="s">
        <v>867</v>
      </c>
      <c r="E1130" s="155" t="s">
        <v>747</v>
      </c>
      <c r="F1130" s="126" t="s">
        <v>676</v>
      </c>
      <c r="G1130" s="119" t="s">
        <v>748</v>
      </c>
      <c r="H1130" s="114">
        <v>0.4</v>
      </c>
      <c r="I1130" s="120">
        <f t="shared" si="20"/>
        <v>4</v>
      </c>
      <c r="J1130" s="114"/>
      <c r="K1130" s="114"/>
      <c r="L1130" s="121">
        <f t="shared" si="21"/>
        <v>4</v>
      </c>
      <c r="M1130" s="114"/>
      <c r="N1130" s="114"/>
      <c r="O1130" s="114">
        <v>2</v>
      </c>
      <c r="P1130" s="114">
        <v>2</v>
      </c>
      <c r="Q1130" s="114">
        <v>3</v>
      </c>
    </row>
    <row r="1131" spans="1:17" s="112" customFormat="1" ht="45" customHeight="1">
      <c r="A1131" s="114">
        <v>54</v>
      </c>
      <c r="B1131" s="115" t="s">
        <v>847</v>
      </c>
      <c r="C1131" s="116"/>
      <c r="D1131" s="115" t="s">
        <v>863</v>
      </c>
      <c r="E1131" s="155" t="s">
        <v>736</v>
      </c>
      <c r="F1131" s="126" t="s">
        <v>680</v>
      </c>
      <c r="G1131" s="119" t="s">
        <v>749</v>
      </c>
      <c r="H1131" s="114">
        <v>0.4</v>
      </c>
      <c r="I1131" s="120">
        <f t="shared" si="20"/>
        <v>4</v>
      </c>
      <c r="J1131" s="114"/>
      <c r="K1131" s="114">
        <v>2</v>
      </c>
      <c r="L1131" s="114">
        <v>2</v>
      </c>
      <c r="M1131" s="114"/>
      <c r="N1131" s="114"/>
      <c r="O1131" s="114">
        <v>2</v>
      </c>
      <c r="P1131" s="114">
        <v>2</v>
      </c>
      <c r="Q1131" s="114">
        <v>1</v>
      </c>
    </row>
    <row r="1132" spans="1:17" s="112" customFormat="1" ht="25.5" customHeight="1">
      <c r="A1132" s="114">
        <v>55</v>
      </c>
      <c r="B1132" s="115" t="s">
        <v>847</v>
      </c>
      <c r="C1132" s="116"/>
      <c r="D1132" s="115" t="s">
        <v>868</v>
      </c>
      <c r="E1132" s="155" t="s">
        <v>750</v>
      </c>
      <c r="F1132" s="126" t="s">
        <v>680</v>
      </c>
      <c r="G1132" s="119" t="s">
        <v>751</v>
      </c>
      <c r="H1132" s="114">
        <v>0.4</v>
      </c>
      <c r="I1132" s="120">
        <f>J1132+K1132+L1132</f>
        <v>23</v>
      </c>
      <c r="J1132" s="114"/>
      <c r="K1132" s="114"/>
      <c r="L1132" s="121">
        <f t="shared" si="21"/>
        <v>23</v>
      </c>
      <c r="M1132" s="114"/>
      <c r="N1132" s="114"/>
      <c r="O1132" s="114"/>
      <c r="P1132" s="114">
        <v>23</v>
      </c>
      <c r="Q1132" s="114" t="s">
        <v>47</v>
      </c>
    </row>
    <row r="1133" spans="1:17" s="112" customFormat="1" ht="26.25" customHeight="1">
      <c r="A1133" s="114">
        <v>56</v>
      </c>
      <c r="B1133" s="115" t="s">
        <v>847</v>
      </c>
      <c r="C1133" s="116"/>
      <c r="D1133" s="115" t="s">
        <v>869</v>
      </c>
      <c r="E1133" s="155" t="s">
        <v>752</v>
      </c>
      <c r="F1133" s="126" t="s">
        <v>680</v>
      </c>
      <c r="G1133" s="119" t="s">
        <v>753</v>
      </c>
      <c r="H1133" s="114">
        <v>0.4</v>
      </c>
      <c r="I1133" s="120">
        <f t="shared" si="20"/>
        <v>67</v>
      </c>
      <c r="J1133" s="114"/>
      <c r="K1133" s="114"/>
      <c r="L1133" s="121">
        <f t="shared" si="21"/>
        <v>67</v>
      </c>
      <c r="M1133" s="114"/>
      <c r="N1133" s="114"/>
      <c r="O1133" s="114"/>
      <c r="P1133" s="114">
        <f>2+65</f>
        <v>67</v>
      </c>
      <c r="Q1133" s="114" t="s">
        <v>47</v>
      </c>
    </row>
    <row r="1134" spans="1:17" s="112" customFormat="1" ht="25.5" customHeight="1">
      <c r="A1134" s="114">
        <v>57</v>
      </c>
      <c r="B1134" s="115" t="s">
        <v>847</v>
      </c>
      <c r="C1134" s="123"/>
      <c r="D1134" s="115" t="s">
        <v>870</v>
      </c>
      <c r="E1134" s="155" t="s">
        <v>534</v>
      </c>
      <c r="F1134" s="126" t="s">
        <v>680</v>
      </c>
      <c r="G1134" s="119" t="s">
        <v>829</v>
      </c>
      <c r="H1134" s="114">
        <v>0.4</v>
      </c>
      <c r="I1134" s="120">
        <f t="shared" si="20"/>
        <v>61</v>
      </c>
      <c r="J1134" s="114"/>
      <c r="K1134" s="114"/>
      <c r="L1134" s="121">
        <f t="shared" si="21"/>
        <v>61</v>
      </c>
      <c r="M1134" s="114"/>
      <c r="N1134" s="114"/>
      <c r="O1134" s="114"/>
      <c r="P1134" s="114">
        <f>2+59</f>
        <v>61</v>
      </c>
      <c r="Q1134" s="114" t="s">
        <v>47</v>
      </c>
    </row>
    <row r="1135" spans="1:17" s="112" customFormat="1" ht="25.5" customHeight="1">
      <c r="A1135" s="114">
        <v>58</v>
      </c>
      <c r="B1135" s="115" t="s">
        <v>847</v>
      </c>
      <c r="C1135" s="116"/>
      <c r="D1135" s="115" t="s">
        <v>871</v>
      </c>
      <c r="E1135" s="155" t="s">
        <v>754</v>
      </c>
      <c r="F1135" s="126" t="s">
        <v>680</v>
      </c>
      <c r="G1135" s="119" t="s">
        <v>755</v>
      </c>
      <c r="H1135" s="114">
        <v>0.4</v>
      </c>
      <c r="I1135" s="120">
        <f t="shared" si="20"/>
        <v>108</v>
      </c>
      <c r="J1135" s="114"/>
      <c r="K1135" s="114"/>
      <c r="L1135" s="121">
        <f t="shared" si="21"/>
        <v>108</v>
      </c>
      <c r="M1135" s="114"/>
      <c r="N1135" s="114"/>
      <c r="O1135" s="114"/>
      <c r="P1135" s="114">
        <v>108</v>
      </c>
      <c r="Q1135" s="114" t="s">
        <v>47</v>
      </c>
    </row>
    <row r="1136" spans="1:17" s="112" customFormat="1" ht="22.5" customHeight="1">
      <c r="A1136" s="114">
        <v>59</v>
      </c>
      <c r="B1136" s="115" t="s">
        <v>847</v>
      </c>
      <c r="C1136" s="116"/>
      <c r="D1136" s="115"/>
      <c r="E1136" s="157"/>
      <c r="F1136" s="126"/>
      <c r="G1136" s="119" t="s">
        <v>756</v>
      </c>
      <c r="H1136" s="114">
        <v>0.4</v>
      </c>
      <c r="I1136" s="120">
        <f t="shared" si="20"/>
        <v>59</v>
      </c>
      <c r="J1136" s="114"/>
      <c r="K1136" s="114"/>
      <c r="L1136" s="121">
        <f t="shared" si="21"/>
        <v>59</v>
      </c>
      <c r="M1136" s="114"/>
      <c r="N1136" s="114"/>
      <c r="O1136" s="114"/>
      <c r="P1136" s="114">
        <f>1+58</f>
        <v>59</v>
      </c>
      <c r="Q1136" s="114" t="s">
        <v>47</v>
      </c>
    </row>
    <row r="1137" spans="1:17" s="112" customFormat="1" ht="22.5" customHeight="1">
      <c r="A1137" s="114">
        <v>60</v>
      </c>
      <c r="B1137" s="115" t="s">
        <v>847</v>
      </c>
      <c r="C1137" s="116"/>
      <c r="D1137" s="115"/>
      <c r="E1137" s="157"/>
      <c r="F1137" s="126"/>
      <c r="G1137" s="119" t="s">
        <v>757</v>
      </c>
      <c r="H1137" s="114">
        <v>0.4</v>
      </c>
      <c r="I1137" s="120">
        <f t="shared" si="20"/>
        <v>2</v>
      </c>
      <c r="J1137" s="114"/>
      <c r="K1137" s="114"/>
      <c r="L1137" s="121">
        <f t="shared" si="21"/>
        <v>2</v>
      </c>
      <c r="M1137" s="114"/>
      <c r="N1137" s="114"/>
      <c r="O1137" s="114"/>
      <c r="P1137" s="114">
        <v>2</v>
      </c>
      <c r="Q1137" s="114" t="s">
        <v>47</v>
      </c>
    </row>
    <row r="1138" spans="1:17" s="112" customFormat="1" ht="29.25" customHeight="1">
      <c r="A1138" s="114">
        <v>61</v>
      </c>
      <c r="B1138" s="115" t="s">
        <v>847</v>
      </c>
      <c r="C1138" s="116"/>
      <c r="D1138" s="115" t="s">
        <v>872</v>
      </c>
      <c r="E1138" s="155" t="s">
        <v>758</v>
      </c>
      <c r="F1138" s="126" t="s">
        <v>676</v>
      </c>
      <c r="G1138" s="119" t="s">
        <v>759</v>
      </c>
      <c r="H1138" s="114">
        <v>0.4</v>
      </c>
      <c r="I1138" s="120">
        <f t="shared" si="20"/>
        <v>47</v>
      </c>
      <c r="J1138" s="114"/>
      <c r="K1138" s="114"/>
      <c r="L1138" s="121">
        <f t="shared" si="21"/>
        <v>47</v>
      </c>
      <c r="M1138" s="114"/>
      <c r="N1138" s="114"/>
      <c r="O1138" s="114">
        <v>1</v>
      </c>
      <c r="P1138" s="114">
        <f>1+45</f>
        <v>46</v>
      </c>
      <c r="Q1138" s="114" t="s">
        <v>47</v>
      </c>
    </row>
    <row r="1139" spans="1:17" s="112" customFormat="1" ht="25.5" customHeight="1">
      <c r="A1139" s="114">
        <v>62</v>
      </c>
      <c r="B1139" s="115" t="s">
        <v>847</v>
      </c>
      <c r="C1139" s="116"/>
      <c r="D1139" s="115" t="s">
        <v>873</v>
      </c>
      <c r="E1139" s="155" t="s">
        <v>760</v>
      </c>
      <c r="F1139" s="126" t="s">
        <v>680</v>
      </c>
      <c r="G1139" s="119" t="s">
        <v>761</v>
      </c>
      <c r="H1139" s="114">
        <v>0.4</v>
      </c>
      <c r="I1139" s="120">
        <f t="shared" si="20"/>
        <v>1</v>
      </c>
      <c r="J1139" s="114"/>
      <c r="K1139" s="114"/>
      <c r="L1139" s="121">
        <f t="shared" si="21"/>
        <v>1</v>
      </c>
      <c r="M1139" s="114"/>
      <c r="N1139" s="114"/>
      <c r="O1139" s="114">
        <v>1</v>
      </c>
      <c r="P1139" s="114"/>
      <c r="Q1139" s="114" t="s">
        <v>47</v>
      </c>
    </row>
    <row r="1140" spans="1:17" s="112" customFormat="1" ht="25.5" customHeight="1">
      <c r="A1140" s="114">
        <v>63</v>
      </c>
      <c r="B1140" s="115" t="s">
        <v>847</v>
      </c>
      <c r="C1140" s="116"/>
      <c r="D1140" s="115" t="s">
        <v>874</v>
      </c>
      <c r="E1140" s="155" t="s">
        <v>762</v>
      </c>
      <c r="F1140" s="126" t="s">
        <v>680</v>
      </c>
      <c r="G1140" s="119" t="s">
        <v>763</v>
      </c>
      <c r="H1140" s="114">
        <v>0.4</v>
      </c>
      <c r="I1140" s="120">
        <f t="shared" si="20"/>
        <v>94</v>
      </c>
      <c r="J1140" s="114"/>
      <c r="K1140" s="114"/>
      <c r="L1140" s="121">
        <f t="shared" si="21"/>
        <v>94</v>
      </c>
      <c r="M1140" s="114"/>
      <c r="N1140" s="114"/>
      <c r="O1140" s="114"/>
      <c r="P1140" s="114">
        <f>5+89</f>
        <v>94</v>
      </c>
      <c r="Q1140" s="114" t="s">
        <v>47</v>
      </c>
    </row>
    <row r="1141" spans="1:17" s="112" customFormat="1" ht="41.25" customHeight="1">
      <c r="A1141" s="114">
        <v>64</v>
      </c>
      <c r="B1141" s="115" t="s">
        <v>847</v>
      </c>
      <c r="C1141" s="123"/>
      <c r="D1141" s="115" t="s">
        <v>863</v>
      </c>
      <c r="E1141" s="155" t="s">
        <v>736</v>
      </c>
      <c r="F1141" s="126" t="s">
        <v>680</v>
      </c>
      <c r="G1141" s="119" t="s">
        <v>830</v>
      </c>
      <c r="H1141" s="114">
        <v>0.4</v>
      </c>
      <c r="I1141" s="120">
        <f>J1141+K1141+L1141</f>
        <v>1</v>
      </c>
      <c r="J1141" s="114"/>
      <c r="K1141" s="114"/>
      <c r="L1141" s="121">
        <f t="shared" si="21"/>
        <v>1</v>
      </c>
      <c r="M1141" s="114"/>
      <c r="N1141" s="114"/>
      <c r="O1141" s="114">
        <v>1</v>
      </c>
      <c r="P1141" s="114"/>
      <c r="Q1141" s="114" t="s">
        <v>47</v>
      </c>
    </row>
    <row r="1142" spans="1:17" s="112" customFormat="1" ht="25.5" customHeight="1">
      <c r="A1142" s="114">
        <v>65</v>
      </c>
      <c r="B1142" s="115" t="s">
        <v>847</v>
      </c>
      <c r="C1142" s="116"/>
      <c r="D1142" s="115" t="s">
        <v>875</v>
      </c>
      <c r="E1142" s="155" t="s">
        <v>764</v>
      </c>
      <c r="F1142" s="126" t="s">
        <v>680</v>
      </c>
      <c r="G1142" s="119" t="s">
        <v>765</v>
      </c>
      <c r="H1142" s="114">
        <v>0.4</v>
      </c>
      <c r="I1142" s="120">
        <f t="shared" si="20"/>
        <v>1</v>
      </c>
      <c r="J1142" s="114"/>
      <c r="K1142" s="114"/>
      <c r="L1142" s="121">
        <f t="shared" si="21"/>
        <v>1</v>
      </c>
      <c r="M1142" s="114"/>
      <c r="N1142" s="114"/>
      <c r="O1142" s="114">
        <v>1</v>
      </c>
      <c r="P1142" s="114"/>
      <c r="Q1142" s="114" t="s">
        <v>47</v>
      </c>
    </row>
    <row r="1143" spans="1:17" s="112" customFormat="1" ht="25.5" customHeight="1">
      <c r="A1143" s="114">
        <v>66</v>
      </c>
      <c r="B1143" s="115" t="s">
        <v>847</v>
      </c>
      <c r="C1143" s="116"/>
      <c r="D1143" s="115" t="s">
        <v>876</v>
      </c>
      <c r="E1143" s="155" t="s">
        <v>630</v>
      </c>
      <c r="F1143" s="126" t="s">
        <v>676</v>
      </c>
      <c r="G1143" s="119" t="s">
        <v>766</v>
      </c>
      <c r="H1143" s="114">
        <v>0.4</v>
      </c>
      <c r="I1143" s="120">
        <f t="shared" si="20"/>
        <v>71</v>
      </c>
      <c r="J1143" s="114"/>
      <c r="K1143" s="114"/>
      <c r="L1143" s="121">
        <f t="shared" si="21"/>
        <v>71</v>
      </c>
      <c r="M1143" s="114"/>
      <c r="N1143" s="114"/>
      <c r="O1143" s="114"/>
      <c r="P1143" s="114">
        <v>71</v>
      </c>
      <c r="Q1143" s="114" t="s">
        <v>47</v>
      </c>
    </row>
    <row r="1144" spans="1:17" s="112" customFormat="1" ht="22.5" customHeight="1">
      <c r="A1144" s="114">
        <v>67</v>
      </c>
      <c r="B1144" s="115" t="s">
        <v>847</v>
      </c>
      <c r="C1144" s="123"/>
      <c r="D1144" s="115" t="s">
        <v>877</v>
      </c>
      <c r="E1144" s="155" t="s">
        <v>515</v>
      </c>
      <c r="F1144" s="126" t="s">
        <v>680</v>
      </c>
      <c r="G1144" s="119" t="s">
        <v>767</v>
      </c>
      <c r="H1144" s="114">
        <v>0.4</v>
      </c>
      <c r="I1144" s="120">
        <f t="shared" si="20"/>
        <v>28</v>
      </c>
      <c r="J1144" s="122"/>
      <c r="K1144" s="122"/>
      <c r="L1144" s="121">
        <f t="shared" si="21"/>
        <v>28</v>
      </c>
      <c r="M1144" s="114"/>
      <c r="N1144" s="114"/>
      <c r="O1144" s="114">
        <v>1</v>
      </c>
      <c r="P1144" s="114">
        <v>27</v>
      </c>
      <c r="Q1144" s="114" t="s">
        <v>47</v>
      </c>
    </row>
    <row r="1145" spans="1:17" s="112" customFormat="1" ht="25.5" customHeight="1">
      <c r="A1145" s="114">
        <v>68</v>
      </c>
      <c r="B1145" s="115" t="s">
        <v>847</v>
      </c>
      <c r="C1145" s="116"/>
      <c r="D1145" s="115" t="s">
        <v>878</v>
      </c>
      <c r="E1145" s="155" t="s">
        <v>768</v>
      </c>
      <c r="F1145" s="126" t="s">
        <v>680</v>
      </c>
      <c r="G1145" s="119" t="s">
        <v>769</v>
      </c>
      <c r="H1145" s="114">
        <v>0.4</v>
      </c>
      <c r="I1145" s="120">
        <f t="shared" si="20"/>
        <v>4</v>
      </c>
      <c r="J1145" s="114"/>
      <c r="K1145" s="114"/>
      <c r="L1145" s="121">
        <f t="shared" si="21"/>
        <v>4</v>
      </c>
      <c r="M1145" s="114"/>
      <c r="N1145" s="114"/>
      <c r="O1145" s="114">
        <v>2</v>
      </c>
      <c r="P1145" s="114">
        <v>2</v>
      </c>
      <c r="Q1145" s="114" t="s">
        <v>47</v>
      </c>
    </row>
    <row r="1146" spans="1:17" s="112" customFormat="1" ht="25.5" customHeight="1">
      <c r="A1146" s="114">
        <v>69</v>
      </c>
      <c r="B1146" s="115" t="s">
        <v>847</v>
      </c>
      <c r="C1146" s="116"/>
      <c r="D1146" s="115" t="s">
        <v>879</v>
      </c>
      <c r="E1146" s="155" t="s">
        <v>770</v>
      </c>
      <c r="F1146" s="126" t="s">
        <v>680</v>
      </c>
      <c r="G1146" s="119" t="s">
        <v>771</v>
      </c>
      <c r="H1146" s="114">
        <v>0.4</v>
      </c>
      <c r="I1146" s="120">
        <f t="shared" si="20"/>
        <v>1</v>
      </c>
      <c r="J1146" s="114"/>
      <c r="K1146" s="114"/>
      <c r="L1146" s="121">
        <f t="shared" si="21"/>
        <v>1</v>
      </c>
      <c r="M1146" s="114"/>
      <c r="N1146" s="114"/>
      <c r="O1146" s="114">
        <v>1</v>
      </c>
      <c r="P1146" s="114"/>
      <c r="Q1146" s="114" t="s">
        <v>47</v>
      </c>
    </row>
    <row r="1147" spans="1:17" s="112" customFormat="1" ht="30" customHeight="1">
      <c r="A1147" s="114">
        <v>70</v>
      </c>
      <c r="B1147" s="115" t="s">
        <v>847</v>
      </c>
      <c r="C1147" s="116"/>
      <c r="D1147" s="115" t="s">
        <v>880</v>
      </c>
      <c r="E1147" s="155" t="s">
        <v>772</v>
      </c>
      <c r="F1147" s="126" t="s">
        <v>680</v>
      </c>
      <c r="G1147" s="119" t="s">
        <v>773</v>
      </c>
      <c r="H1147" s="114">
        <v>0.4</v>
      </c>
      <c r="I1147" s="120">
        <f t="shared" si="20"/>
        <v>2</v>
      </c>
      <c r="J1147" s="114"/>
      <c r="K1147" s="114"/>
      <c r="L1147" s="121">
        <f t="shared" si="21"/>
        <v>2</v>
      </c>
      <c r="M1147" s="114"/>
      <c r="N1147" s="114"/>
      <c r="O1147" s="114">
        <v>2</v>
      </c>
      <c r="P1147" s="114"/>
      <c r="Q1147" s="114" t="s">
        <v>47</v>
      </c>
    </row>
    <row r="1148" spans="1:17" s="112" customFormat="1" ht="27" customHeight="1">
      <c r="A1148" s="114">
        <v>71</v>
      </c>
      <c r="B1148" s="115" t="s">
        <v>847</v>
      </c>
      <c r="C1148" s="116"/>
      <c r="D1148" s="115" t="s">
        <v>881</v>
      </c>
      <c r="E1148" s="155" t="s">
        <v>827</v>
      </c>
      <c r="F1148" s="126" t="s">
        <v>680</v>
      </c>
      <c r="G1148" s="119" t="s">
        <v>775</v>
      </c>
      <c r="H1148" s="114">
        <v>0.4</v>
      </c>
      <c r="I1148" s="120">
        <f t="shared" si="20"/>
        <v>2</v>
      </c>
      <c r="J1148" s="114"/>
      <c r="K1148" s="114"/>
      <c r="L1148" s="121">
        <f t="shared" si="21"/>
        <v>2</v>
      </c>
      <c r="M1148" s="114"/>
      <c r="N1148" s="114"/>
      <c r="O1148" s="114">
        <v>2</v>
      </c>
      <c r="P1148" s="114"/>
      <c r="Q1148" s="114" t="s">
        <v>47</v>
      </c>
    </row>
    <row r="1149" spans="1:17" s="112" customFormat="1" ht="27" customHeight="1">
      <c r="A1149" s="114">
        <v>72</v>
      </c>
      <c r="B1149" s="115" t="s">
        <v>847</v>
      </c>
      <c r="C1149" s="116"/>
      <c r="D1149" s="115" t="s">
        <v>854</v>
      </c>
      <c r="E1149" s="155" t="s">
        <v>827</v>
      </c>
      <c r="F1149" s="126" t="s">
        <v>680</v>
      </c>
      <c r="G1149" s="119" t="s">
        <v>831</v>
      </c>
      <c r="H1149" s="114">
        <v>0.4</v>
      </c>
      <c r="I1149" s="120">
        <f t="shared" ref="I1149:I1163" si="22">J1149+K1149+L1149</f>
        <v>81</v>
      </c>
      <c r="J1149" s="114"/>
      <c r="K1149" s="114"/>
      <c r="L1149" s="121">
        <f t="shared" si="21"/>
        <v>81</v>
      </c>
      <c r="M1149" s="114"/>
      <c r="N1149" s="114"/>
      <c r="O1149" s="114">
        <v>2</v>
      </c>
      <c r="P1149" s="114">
        <v>79</v>
      </c>
      <c r="Q1149" s="114" t="s">
        <v>47</v>
      </c>
    </row>
    <row r="1150" spans="1:17" s="112" customFormat="1" ht="25.5" customHeight="1">
      <c r="A1150" s="114">
        <v>73</v>
      </c>
      <c r="B1150" s="115" t="s">
        <v>847</v>
      </c>
      <c r="C1150" s="123"/>
      <c r="D1150" s="115" t="s">
        <v>882</v>
      </c>
      <c r="E1150" s="155" t="s">
        <v>804</v>
      </c>
      <c r="F1150" s="126" t="s">
        <v>680</v>
      </c>
      <c r="G1150" s="119" t="s">
        <v>805</v>
      </c>
      <c r="H1150" s="114">
        <v>0.4</v>
      </c>
      <c r="I1150" s="120">
        <f t="shared" si="22"/>
        <v>3</v>
      </c>
      <c r="J1150" s="114"/>
      <c r="K1150" s="114"/>
      <c r="L1150" s="121">
        <f t="shared" si="21"/>
        <v>3</v>
      </c>
      <c r="M1150" s="114"/>
      <c r="N1150" s="114"/>
      <c r="O1150" s="114">
        <v>3</v>
      </c>
      <c r="P1150" s="114"/>
      <c r="Q1150" s="114"/>
    </row>
    <row r="1151" spans="1:17" s="112" customFormat="1" ht="25.5" customHeight="1">
      <c r="A1151" s="114">
        <v>74</v>
      </c>
      <c r="B1151" s="115" t="s">
        <v>847</v>
      </c>
      <c r="C1151" s="116"/>
      <c r="D1151" s="115" t="s">
        <v>883</v>
      </c>
      <c r="E1151" s="155" t="s">
        <v>777</v>
      </c>
      <c r="F1151" s="126" t="s">
        <v>680</v>
      </c>
      <c r="G1151" s="119" t="s">
        <v>778</v>
      </c>
      <c r="H1151" s="114">
        <v>0.4</v>
      </c>
      <c r="I1151" s="120">
        <f t="shared" si="22"/>
        <v>6</v>
      </c>
      <c r="J1151" s="114"/>
      <c r="K1151" s="114"/>
      <c r="L1151" s="121">
        <f t="shared" si="21"/>
        <v>6</v>
      </c>
      <c r="M1151" s="114"/>
      <c r="N1151" s="114"/>
      <c r="O1151" s="114"/>
      <c r="P1151" s="114">
        <v>6</v>
      </c>
      <c r="Q1151" s="114" t="s">
        <v>47</v>
      </c>
    </row>
    <row r="1152" spans="1:17" s="112" customFormat="1" ht="25.5" customHeight="1">
      <c r="A1152" s="114">
        <v>75</v>
      </c>
      <c r="B1152" s="115" t="s">
        <v>847</v>
      </c>
      <c r="C1152" s="116"/>
      <c r="D1152" s="115" t="s">
        <v>884</v>
      </c>
      <c r="E1152" s="155" t="s">
        <v>779</v>
      </c>
      <c r="F1152" s="126" t="s">
        <v>680</v>
      </c>
      <c r="G1152" s="119" t="s">
        <v>780</v>
      </c>
      <c r="H1152" s="114">
        <v>0.4</v>
      </c>
      <c r="I1152" s="120">
        <f t="shared" si="22"/>
        <v>30</v>
      </c>
      <c r="J1152" s="114"/>
      <c r="K1152" s="114"/>
      <c r="L1152" s="121">
        <f t="shared" si="21"/>
        <v>30</v>
      </c>
      <c r="M1152" s="114"/>
      <c r="N1152" s="114"/>
      <c r="O1152" s="114"/>
      <c r="P1152" s="114">
        <f>1+29</f>
        <v>30</v>
      </c>
      <c r="Q1152" s="114" t="s">
        <v>47</v>
      </c>
    </row>
    <row r="1153" spans="1:17" s="112" customFormat="1" ht="25.5" customHeight="1">
      <c r="A1153" s="114">
        <v>76</v>
      </c>
      <c r="B1153" s="115" t="s">
        <v>847</v>
      </c>
      <c r="C1153" s="123"/>
      <c r="D1153" s="115" t="s">
        <v>885</v>
      </c>
      <c r="E1153" s="155" t="s">
        <v>479</v>
      </c>
      <c r="F1153" s="131"/>
      <c r="G1153" s="119" t="s">
        <v>806</v>
      </c>
      <c r="H1153" s="114">
        <v>0.4</v>
      </c>
      <c r="I1153" s="120">
        <f t="shared" si="22"/>
        <v>38</v>
      </c>
      <c r="J1153" s="122"/>
      <c r="K1153" s="114"/>
      <c r="L1153" s="121">
        <f t="shared" ref="L1153:L1159" si="23">O1153+P1153</f>
        <v>38</v>
      </c>
      <c r="M1153" s="114"/>
      <c r="N1153" s="114"/>
      <c r="O1153" s="114">
        <v>1</v>
      </c>
      <c r="P1153" s="114">
        <v>37</v>
      </c>
      <c r="Q1153" s="114"/>
    </row>
    <row r="1154" spans="1:17" s="112" customFormat="1" ht="20.25" customHeight="1">
      <c r="A1154" s="114">
        <v>77</v>
      </c>
      <c r="B1154" s="115" t="s">
        <v>847</v>
      </c>
      <c r="C1154" s="116"/>
      <c r="D1154" s="115" t="s">
        <v>886</v>
      </c>
      <c r="E1154" s="155" t="s">
        <v>589</v>
      </c>
      <c r="F1154" s="126" t="s">
        <v>680</v>
      </c>
      <c r="G1154" s="119" t="s">
        <v>782</v>
      </c>
      <c r="H1154" s="114">
        <v>0.4</v>
      </c>
      <c r="I1154" s="120">
        <f t="shared" si="22"/>
        <v>1</v>
      </c>
      <c r="J1154" s="114"/>
      <c r="K1154" s="114"/>
      <c r="L1154" s="121">
        <f t="shared" si="23"/>
        <v>1</v>
      </c>
      <c r="M1154" s="114"/>
      <c r="N1154" s="114"/>
      <c r="O1154" s="114">
        <v>1</v>
      </c>
      <c r="P1154" s="114"/>
      <c r="Q1154" s="114" t="s">
        <v>47</v>
      </c>
    </row>
    <row r="1155" spans="1:17" s="112" customFormat="1" ht="25.5" customHeight="1">
      <c r="A1155" s="114">
        <v>78</v>
      </c>
      <c r="B1155" s="115" t="s">
        <v>847</v>
      </c>
      <c r="C1155" s="116"/>
      <c r="D1155" s="115" t="s">
        <v>887</v>
      </c>
      <c r="E1155" s="155" t="s">
        <v>783</v>
      </c>
      <c r="F1155" s="126" t="s">
        <v>680</v>
      </c>
      <c r="G1155" s="119" t="s">
        <v>784</v>
      </c>
      <c r="H1155" s="114">
        <v>0.4</v>
      </c>
      <c r="I1155" s="120">
        <f t="shared" si="22"/>
        <v>6</v>
      </c>
      <c r="J1155" s="114"/>
      <c r="K1155" s="114"/>
      <c r="L1155" s="121">
        <f t="shared" si="23"/>
        <v>6</v>
      </c>
      <c r="M1155" s="114"/>
      <c r="N1155" s="114"/>
      <c r="O1155" s="114"/>
      <c r="P1155" s="114">
        <v>6</v>
      </c>
      <c r="Q1155" s="114" t="s">
        <v>47</v>
      </c>
    </row>
    <row r="1156" spans="1:17" s="112" customFormat="1" ht="31.5" customHeight="1">
      <c r="A1156" s="114">
        <v>79</v>
      </c>
      <c r="B1156" s="115" t="s">
        <v>847</v>
      </c>
      <c r="C1156" s="116"/>
      <c r="D1156" s="115" t="s">
        <v>852</v>
      </c>
      <c r="E1156" s="155" t="s">
        <v>825</v>
      </c>
      <c r="F1156" s="126" t="s">
        <v>680</v>
      </c>
      <c r="G1156" s="119" t="s">
        <v>832</v>
      </c>
      <c r="H1156" s="114">
        <v>0.4</v>
      </c>
      <c r="I1156" s="120">
        <f t="shared" si="22"/>
        <v>136</v>
      </c>
      <c r="J1156" s="114"/>
      <c r="K1156" s="114"/>
      <c r="L1156" s="121">
        <f t="shared" si="23"/>
        <v>136</v>
      </c>
      <c r="M1156" s="114"/>
      <c r="N1156" s="114"/>
      <c r="O1156" s="114">
        <v>1</v>
      </c>
      <c r="P1156" s="114">
        <f>132+3</f>
        <v>135</v>
      </c>
      <c r="Q1156" s="114" t="s">
        <v>47</v>
      </c>
    </row>
    <row r="1157" spans="1:17" s="112" customFormat="1" ht="25.5" customHeight="1">
      <c r="A1157" s="114">
        <v>80</v>
      </c>
      <c r="B1157" s="115" t="s">
        <v>847</v>
      </c>
      <c r="C1157" s="116"/>
      <c r="D1157" s="115" t="s">
        <v>888</v>
      </c>
      <c r="E1157" s="155" t="s">
        <v>833</v>
      </c>
      <c r="F1157" s="126" t="s">
        <v>680</v>
      </c>
      <c r="G1157" s="119" t="s">
        <v>834</v>
      </c>
      <c r="H1157" s="114">
        <v>0.4</v>
      </c>
      <c r="I1157" s="120">
        <f t="shared" si="22"/>
        <v>23</v>
      </c>
      <c r="J1157" s="114"/>
      <c r="K1157" s="114"/>
      <c r="L1157" s="121">
        <f t="shared" si="23"/>
        <v>23</v>
      </c>
      <c r="M1157" s="114"/>
      <c r="N1157" s="114"/>
      <c r="O1157" s="114">
        <v>1</v>
      </c>
      <c r="P1157" s="114">
        <v>22</v>
      </c>
      <c r="Q1157" s="114" t="s">
        <v>47</v>
      </c>
    </row>
    <row r="1158" spans="1:17" s="112" customFormat="1" ht="25.5" customHeight="1">
      <c r="A1158" s="114">
        <v>81</v>
      </c>
      <c r="B1158" s="115" t="s">
        <v>847</v>
      </c>
      <c r="C1158" s="123"/>
      <c r="D1158" s="115" t="s">
        <v>889</v>
      </c>
      <c r="E1158" s="155" t="s">
        <v>579</v>
      </c>
      <c r="F1158" s="126" t="s">
        <v>680</v>
      </c>
      <c r="G1158" s="119" t="s">
        <v>835</v>
      </c>
      <c r="H1158" s="114">
        <v>0.4</v>
      </c>
      <c r="I1158" s="120">
        <f>J1158+K1158+L1158</f>
        <v>25</v>
      </c>
      <c r="J1158" s="122"/>
      <c r="K1158" s="122"/>
      <c r="L1158" s="121">
        <f t="shared" si="23"/>
        <v>25</v>
      </c>
      <c r="M1158" s="122"/>
      <c r="N1158" s="122"/>
      <c r="O1158" s="114">
        <v>2</v>
      </c>
      <c r="P1158" s="114">
        <v>23</v>
      </c>
      <c r="Q1158" s="114" t="s">
        <v>47</v>
      </c>
    </row>
    <row r="1159" spans="1:17" s="112" customFormat="1" ht="25.5" customHeight="1">
      <c r="A1159" s="114">
        <v>82</v>
      </c>
      <c r="B1159" s="115" t="s">
        <v>847</v>
      </c>
      <c r="C1159" s="123"/>
      <c r="D1159" s="115" t="s">
        <v>889</v>
      </c>
      <c r="E1159" s="155" t="s">
        <v>579</v>
      </c>
      <c r="F1159" s="126" t="s">
        <v>680</v>
      </c>
      <c r="G1159" s="119" t="s">
        <v>836</v>
      </c>
      <c r="H1159" s="114">
        <v>0.4</v>
      </c>
      <c r="I1159" s="120">
        <f>J1159+K1159+L1159</f>
        <v>28</v>
      </c>
      <c r="J1159" s="122"/>
      <c r="K1159" s="122"/>
      <c r="L1159" s="121">
        <f t="shared" si="23"/>
        <v>28</v>
      </c>
      <c r="M1159" s="122"/>
      <c r="N1159" s="114"/>
      <c r="O1159" s="114">
        <v>1</v>
      </c>
      <c r="P1159" s="114">
        <f>1+26</f>
        <v>27</v>
      </c>
      <c r="Q1159" s="114" t="s">
        <v>47</v>
      </c>
    </row>
    <row r="1160" spans="1:17" s="112" customFormat="1" ht="29.25" customHeight="1">
      <c r="A1160" s="114">
        <v>83</v>
      </c>
      <c r="B1160" s="115" t="s">
        <v>847</v>
      </c>
      <c r="C1160" s="116"/>
      <c r="D1160" s="115" t="s">
        <v>852</v>
      </c>
      <c r="E1160" s="155" t="s">
        <v>825</v>
      </c>
      <c r="F1160" s="126" t="s">
        <v>680</v>
      </c>
      <c r="G1160" s="119" t="s">
        <v>837</v>
      </c>
      <c r="H1160" s="114">
        <v>0.4</v>
      </c>
      <c r="I1160" s="120">
        <f t="shared" si="22"/>
        <v>157</v>
      </c>
      <c r="J1160" s="114"/>
      <c r="K1160" s="114"/>
      <c r="L1160" s="114">
        <f>O1160+P1160</f>
        <v>157</v>
      </c>
      <c r="M1160" s="114"/>
      <c r="N1160" s="114"/>
      <c r="O1160" s="114">
        <v>2</v>
      </c>
      <c r="P1160" s="114">
        <f>154+1</f>
        <v>155</v>
      </c>
      <c r="Q1160" s="114" t="s">
        <v>47</v>
      </c>
    </row>
    <row r="1161" spans="1:17" s="112" customFormat="1" ht="25.5" customHeight="1">
      <c r="A1161" s="114">
        <v>84</v>
      </c>
      <c r="B1161" s="115" t="s">
        <v>847</v>
      </c>
      <c r="C1161" s="116"/>
      <c r="D1161" s="115" t="s">
        <v>890</v>
      </c>
      <c r="E1161" s="155" t="s">
        <v>838</v>
      </c>
      <c r="F1161" s="126" t="s">
        <v>680</v>
      </c>
      <c r="G1161" s="119" t="s">
        <v>839</v>
      </c>
      <c r="H1161" s="114">
        <v>0.4</v>
      </c>
      <c r="I1161" s="120">
        <f t="shared" si="22"/>
        <v>17</v>
      </c>
      <c r="J1161" s="114"/>
      <c r="K1161" s="114"/>
      <c r="L1161" s="114">
        <f>O1161+P1161</f>
        <v>17</v>
      </c>
      <c r="M1161" s="114"/>
      <c r="N1161" s="114"/>
      <c r="O1161" s="114"/>
      <c r="P1161" s="114">
        <v>17</v>
      </c>
      <c r="Q1161" s="114" t="s">
        <v>47</v>
      </c>
    </row>
    <row r="1162" spans="1:17" s="112" customFormat="1" ht="25.5" customHeight="1">
      <c r="A1162" s="114">
        <v>85</v>
      </c>
      <c r="B1162" s="115" t="s">
        <v>847</v>
      </c>
      <c r="C1162" s="116"/>
      <c r="D1162" s="115" t="s">
        <v>891</v>
      </c>
      <c r="E1162" s="155" t="s">
        <v>840</v>
      </c>
      <c r="F1162" s="126" t="s">
        <v>680</v>
      </c>
      <c r="G1162" s="119" t="s">
        <v>841</v>
      </c>
      <c r="H1162" s="114">
        <v>0.4</v>
      </c>
      <c r="I1162" s="120">
        <f t="shared" si="22"/>
        <v>1</v>
      </c>
      <c r="J1162" s="114"/>
      <c r="K1162" s="114"/>
      <c r="L1162" s="114">
        <f>O1162+P1162</f>
        <v>1</v>
      </c>
      <c r="M1162" s="114"/>
      <c r="N1162" s="114"/>
      <c r="O1162" s="114">
        <v>1</v>
      </c>
      <c r="P1162" s="114"/>
      <c r="Q1162" s="114" t="s">
        <v>47</v>
      </c>
    </row>
    <row r="1163" spans="1:17" s="112" customFormat="1" ht="24.75" customHeight="1">
      <c r="A1163" s="114">
        <v>86</v>
      </c>
      <c r="B1163" s="115" t="s">
        <v>847</v>
      </c>
      <c r="C1163" s="123"/>
      <c r="D1163" s="115" t="s">
        <v>892</v>
      </c>
      <c r="E1163" s="155" t="s">
        <v>613</v>
      </c>
      <c r="F1163" s="131" t="s">
        <v>680</v>
      </c>
      <c r="G1163" s="119" t="s">
        <v>842</v>
      </c>
      <c r="H1163" s="114">
        <v>0.4</v>
      </c>
      <c r="I1163" s="120">
        <f t="shared" si="22"/>
        <v>79</v>
      </c>
      <c r="J1163" s="122"/>
      <c r="K1163" s="122"/>
      <c r="L1163" s="114">
        <f>O1163+P1163</f>
        <v>79</v>
      </c>
      <c r="M1163" s="114"/>
      <c r="N1163" s="114"/>
      <c r="O1163" s="114"/>
      <c r="P1163" s="114">
        <f>2+77</f>
        <v>79</v>
      </c>
      <c r="Q1163" s="114"/>
    </row>
    <row r="1164" spans="1:17" s="137" customFormat="1" ht="25.5" customHeight="1">
      <c r="A1164" s="122"/>
      <c r="B1164" s="133" t="s">
        <v>794</v>
      </c>
      <c r="C1164" s="158"/>
      <c r="D1164" s="133"/>
      <c r="E1164" s="159"/>
      <c r="F1164" s="135"/>
      <c r="G1164" s="136"/>
      <c r="H1164" s="122"/>
      <c r="I1164" s="122">
        <f>SUM(I1078:I1163)</f>
        <v>2398</v>
      </c>
      <c r="J1164" s="122"/>
      <c r="K1164" s="122">
        <f>SUM(K1078:K1163)</f>
        <v>21</v>
      </c>
      <c r="L1164" s="122">
        <f>SUM(L1078:L1163)</f>
        <v>2377</v>
      </c>
      <c r="M1164" s="122"/>
      <c r="N1164" s="122"/>
      <c r="O1164" s="122">
        <f>SUM(O1078:O1163)</f>
        <v>124</v>
      </c>
      <c r="P1164" s="122">
        <f>SUM(P1078:P1163)</f>
        <v>2274</v>
      </c>
      <c r="Q1164" s="122">
        <f>SUM(Q1078:Q1163)</f>
        <v>12</v>
      </c>
    </row>
    <row r="1165" spans="1:17" s="112" customFormat="1" ht="25.5" customHeight="1">
      <c r="A1165" s="138"/>
      <c r="B1165" s="139"/>
      <c r="C1165" s="139"/>
      <c r="D1165" s="139"/>
      <c r="E1165" s="140"/>
      <c r="F1165" s="141"/>
      <c r="G1165" s="142"/>
      <c r="H1165" s="138"/>
      <c r="I1165" s="143"/>
      <c r="J1165" s="144"/>
      <c r="K1165" s="144"/>
      <c r="L1165" s="144"/>
      <c r="M1165" s="144"/>
      <c r="N1165" s="138"/>
      <c r="O1165" s="142"/>
      <c r="P1165" s="142"/>
      <c r="Q1165" s="138"/>
    </row>
    <row r="1166" spans="1:17" s="112" customFormat="1" ht="25.5" customHeight="1">
      <c r="A1166" s="145"/>
      <c r="B1166" s="145" t="s">
        <v>149</v>
      </c>
      <c r="C1166" s="145"/>
      <c r="D1166" s="145"/>
      <c r="E1166" s="145"/>
      <c r="F1166" s="145"/>
      <c r="G1166" s="145"/>
      <c r="H1166" s="145"/>
      <c r="I1166" s="145" t="s">
        <v>150</v>
      </c>
      <c r="J1166" s="145"/>
      <c r="K1166" s="145"/>
      <c r="L1166" s="145"/>
      <c r="M1166" s="145"/>
      <c r="N1166" s="145"/>
      <c r="O1166" s="145"/>
      <c r="P1166" s="145"/>
      <c r="Q1166" s="145"/>
    </row>
    <row r="1167" spans="1:17" s="112" customFormat="1" ht="25.5" customHeight="1">
      <c r="A1167" s="12"/>
      <c r="B1167" s="12"/>
      <c r="C1167" s="12"/>
      <c r="D1167" s="12"/>
      <c r="E1167" s="12"/>
      <c r="F1167" s="12"/>
      <c r="G1167" s="12"/>
      <c r="H1167" s="12"/>
      <c r="I1167" s="12"/>
      <c r="J1167" s="12"/>
      <c r="K1167" s="12"/>
      <c r="L1167" s="12"/>
      <c r="M1167" s="12"/>
      <c r="N1167" s="12"/>
      <c r="O1167" s="12"/>
      <c r="P1167" s="12"/>
      <c r="Q1167" s="12"/>
    </row>
    <row r="1168" spans="1:17" s="112" customFormat="1" ht="25.5" customHeight="1"/>
    <row r="1169" spans="1:17" s="112" customFormat="1" ht="25.5" customHeight="1"/>
    <row r="1170" spans="1:17" s="112" customFormat="1" ht="25.5" customHeight="1">
      <c r="A1170" s="160"/>
      <c r="B1170" s="161"/>
      <c r="C1170" s="161"/>
      <c r="D1170" s="161"/>
      <c r="E1170" s="161"/>
      <c r="F1170" s="161"/>
      <c r="G1170" s="161"/>
      <c r="H1170" s="160"/>
      <c r="I1170" s="160"/>
      <c r="J1170" s="160"/>
      <c r="K1170" s="160"/>
      <c r="L1170" s="160"/>
      <c r="M1170" s="160"/>
      <c r="N1170" s="160"/>
      <c r="O1170" s="160"/>
      <c r="P1170" s="160"/>
      <c r="Q1170" s="160"/>
    </row>
    <row r="1171" spans="1:17" s="112" customFormat="1" ht="25.5" customHeight="1">
      <c r="A1171" s="160"/>
      <c r="B1171" s="161"/>
      <c r="C1171" s="161"/>
      <c r="D1171" s="161"/>
      <c r="E1171" s="161"/>
      <c r="F1171" s="161"/>
      <c r="G1171" s="161"/>
      <c r="H1171" s="160"/>
      <c r="I1171" s="160"/>
      <c r="J1171" s="160"/>
      <c r="K1171" s="160"/>
      <c r="L1171" s="160"/>
      <c r="M1171" s="160"/>
      <c r="N1171" s="160"/>
      <c r="O1171" s="160"/>
      <c r="P1171" s="160"/>
      <c r="Q1171" s="160"/>
    </row>
    <row r="1172" spans="1:17" s="112" customFormat="1" ht="25.5" customHeight="1">
      <c r="A1172" s="160"/>
      <c r="B1172" s="161"/>
      <c r="C1172" s="161"/>
      <c r="D1172" s="161"/>
      <c r="E1172" s="161"/>
      <c r="F1172" s="161"/>
      <c r="G1172" s="161"/>
      <c r="H1172" s="160"/>
      <c r="I1172" s="160"/>
      <c r="J1172" s="160"/>
      <c r="K1172" s="160"/>
      <c r="L1172" s="160"/>
      <c r="M1172" s="160"/>
      <c r="N1172" s="160"/>
      <c r="O1172" s="160"/>
      <c r="P1172" s="160"/>
      <c r="Q1172" s="160"/>
    </row>
    <row r="1173" spans="1:17" s="112" customFormat="1" ht="25.5" customHeight="1">
      <c r="A1173" s="160"/>
      <c r="B1173" s="161"/>
      <c r="C1173" s="161"/>
      <c r="D1173" s="161"/>
      <c r="E1173" s="161"/>
      <c r="F1173" s="161"/>
      <c r="G1173" s="161"/>
      <c r="H1173" s="160"/>
      <c r="I1173" s="160"/>
      <c r="J1173" s="160"/>
      <c r="K1173" s="160"/>
      <c r="L1173" s="160"/>
      <c r="M1173" s="160"/>
      <c r="N1173" s="160"/>
      <c r="O1173" s="160"/>
      <c r="P1173" s="160"/>
      <c r="Q1173" s="160"/>
    </row>
  </sheetData>
  <mergeCells count="315">
    <mergeCell ref="G2:P2"/>
    <mergeCell ref="F3:P3"/>
    <mergeCell ref="A5:P5"/>
    <mergeCell ref="A7:P7"/>
    <mergeCell ref="A8:P8"/>
    <mergeCell ref="A9:A12"/>
    <mergeCell ref="B9:B12"/>
    <mergeCell ref="C9:C12"/>
    <mergeCell ref="D9:E9"/>
    <mergeCell ref="F9:G9"/>
    <mergeCell ref="J11:J12"/>
    <mergeCell ref="K11:K12"/>
    <mergeCell ref="L11:L12"/>
    <mergeCell ref="M11:M12"/>
    <mergeCell ref="N11:N12"/>
    <mergeCell ref="O11:O12"/>
    <mergeCell ref="H9:P9"/>
    <mergeCell ref="D10:D12"/>
    <mergeCell ref="E10:E12"/>
    <mergeCell ref="F10:F12"/>
    <mergeCell ref="G10:G12"/>
    <mergeCell ref="H10:H12"/>
    <mergeCell ref="I10:K10"/>
    <mergeCell ref="L10:O10"/>
    <mergeCell ref="P10:P12"/>
    <mergeCell ref="I11:I12"/>
    <mergeCell ref="G94:P94"/>
    <mergeCell ref="F95:P95"/>
    <mergeCell ref="A97:P97"/>
    <mergeCell ref="A99:P99"/>
    <mergeCell ref="A100:P100"/>
    <mergeCell ref="A102:A105"/>
    <mergeCell ref="B102:B105"/>
    <mergeCell ref="C102:C105"/>
    <mergeCell ref="D102:E102"/>
    <mergeCell ref="F102:G102"/>
    <mergeCell ref="J104:J105"/>
    <mergeCell ref="K104:K105"/>
    <mergeCell ref="L104:L105"/>
    <mergeCell ref="M104:M105"/>
    <mergeCell ref="N104:N105"/>
    <mergeCell ref="O104:O105"/>
    <mergeCell ref="H102:P102"/>
    <mergeCell ref="D103:D105"/>
    <mergeCell ref="E103:E105"/>
    <mergeCell ref="F103:F105"/>
    <mergeCell ref="G103:G105"/>
    <mergeCell ref="H103:H105"/>
    <mergeCell ref="I103:K103"/>
    <mergeCell ref="L103:O103"/>
    <mergeCell ref="P103:P105"/>
    <mergeCell ref="I104:I105"/>
    <mergeCell ref="G188:P188"/>
    <mergeCell ref="F189:P189"/>
    <mergeCell ref="A191:P191"/>
    <mergeCell ref="A193:P193"/>
    <mergeCell ref="A194:P194"/>
    <mergeCell ref="A196:A199"/>
    <mergeCell ref="B196:B199"/>
    <mergeCell ref="C196:C199"/>
    <mergeCell ref="D196:E196"/>
    <mergeCell ref="F196:G196"/>
    <mergeCell ref="J198:J199"/>
    <mergeCell ref="K198:K199"/>
    <mergeCell ref="L198:L199"/>
    <mergeCell ref="M198:M199"/>
    <mergeCell ref="N198:N199"/>
    <mergeCell ref="O198:O199"/>
    <mergeCell ref="H196:P196"/>
    <mergeCell ref="D197:D199"/>
    <mergeCell ref="E197:E199"/>
    <mergeCell ref="F197:F199"/>
    <mergeCell ref="G197:G199"/>
    <mergeCell ref="H197:H199"/>
    <mergeCell ref="I197:K197"/>
    <mergeCell ref="L197:O197"/>
    <mergeCell ref="P197:P199"/>
    <mergeCell ref="I198:I199"/>
    <mergeCell ref="G282:P282"/>
    <mergeCell ref="F283:P283"/>
    <mergeCell ref="A285:P285"/>
    <mergeCell ref="A287:P287"/>
    <mergeCell ref="A288:P288"/>
    <mergeCell ref="A289:A292"/>
    <mergeCell ref="B289:B292"/>
    <mergeCell ref="C289:C292"/>
    <mergeCell ref="D289:E289"/>
    <mergeCell ref="F289:G289"/>
    <mergeCell ref="J291:J292"/>
    <mergeCell ref="K291:K292"/>
    <mergeCell ref="L291:L292"/>
    <mergeCell ref="M291:M292"/>
    <mergeCell ref="N291:N292"/>
    <mergeCell ref="O291:O292"/>
    <mergeCell ref="H289:P289"/>
    <mergeCell ref="D290:D292"/>
    <mergeCell ref="E290:E292"/>
    <mergeCell ref="F290:F292"/>
    <mergeCell ref="G290:G292"/>
    <mergeCell ref="H290:H292"/>
    <mergeCell ref="I290:K290"/>
    <mergeCell ref="L290:O290"/>
    <mergeCell ref="P290:P292"/>
    <mergeCell ref="I291:I292"/>
    <mergeCell ref="G375:P375"/>
    <mergeCell ref="F376:P376"/>
    <mergeCell ref="A378:P378"/>
    <mergeCell ref="A380:P380"/>
    <mergeCell ref="A381:P381"/>
    <mergeCell ref="A382:A385"/>
    <mergeCell ref="B382:B385"/>
    <mergeCell ref="C382:C385"/>
    <mergeCell ref="D382:E382"/>
    <mergeCell ref="F382:G382"/>
    <mergeCell ref="J384:J385"/>
    <mergeCell ref="K384:K385"/>
    <mergeCell ref="L384:L385"/>
    <mergeCell ref="M384:M385"/>
    <mergeCell ref="N384:N385"/>
    <mergeCell ref="O384:O385"/>
    <mergeCell ref="H382:P382"/>
    <mergeCell ref="D383:D385"/>
    <mergeCell ref="E383:E385"/>
    <mergeCell ref="F383:F385"/>
    <mergeCell ref="G383:G385"/>
    <mergeCell ref="H383:H385"/>
    <mergeCell ref="I383:K383"/>
    <mergeCell ref="L383:O383"/>
    <mergeCell ref="P383:P385"/>
    <mergeCell ref="I384:I385"/>
    <mergeCell ref="G471:P471"/>
    <mergeCell ref="F472:P472"/>
    <mergeCell ref="A474:P474"/>
    <mergeCell ref="A476:P476"/>
    <mergeCell ref="A477:P477"/>
    <mergeCell ref="A478:A481"/>
    <mergeCell ref="B478:B481"/>
    <mergeCell ref="C478:C481"/>
    <mergeCell ref="D478:E478"/>
    <mergeCell ref="F478:G478"/>
    <mergeCell ref="J480:J481"/>
    <mergeCell ref="K480:K481"/>
    <mergeCell ref="L480:L481"/>
    <mergeCell ref="M480:M481"/>
    <mergeCell ref="N480:N481"/>
    <mergeCell ref="O480:O481"/>
    <mergeCell ref="H478:P478"/>
    <mergeCell ref="D479:D481"/>
    <mergeCell ref="E479:E481"/>
    <mergeCell ref="F479:F481"/>
    <mergeCell ref="G479:G481"/>
    <mergeCell ref="H479:H481"/>
    <mergeCell ref="I479:K479"/>
    <mergeCell ref="L479:O479"/>
    <mergeCell ref="P479:P481"/>
    <mergeCell ref="I480:I481"/>
    <mergeCell ref="G567:P567"/>
    <mergeCell ref="F568:P568"/>
    <mergeCell ref="A570:P570"/>
    <mergeCell ref="A572:P572"/>
    <mergeCell ref="A573:P573"/>
    <mergeCell ref="A574:A577"/>
    <mergeCell ref="B574:B577"/>
    <mergeCell ref="C574:C577"/>
    <mergeCell ref="D574:E574"/>
    <mergeCell ref="F574:G574"/>
    <mergeCell ref="J576:J577"/>
    <mergeCell ref="K576:K577"/>
    <mergeCell ref="L576:L577"/>
    <mergeCell ref="M576:M577"/>
    <mergeCell ref="N576:N577"/>
    <mergeCell ref="O576:O577"/>
    <mergeCell ref="H574:P574"/>
    <mergeCell ref="D575:D577"/>
    <mergeCell ref="E575:E577"/>
    <mergeCell ref="F575:F577"/>
    <mergeCell ref="G575:G577"/>
    <mergeCell ref="H575:H577"/>
    <mergeCell ref="I575:K575"/>
    <mergeCell ref="L575:O575"/>
    <mergeCell ref="P575:P577"/>
    <mergeCell ref="I576:I577"/>
    <mergeCell ref="G663:P663"/>
    <mergeCell ref="F664:P664"/>
    <mergeCell ref="A666:P666"/>
    <mergeCell ref="A668:P668"/>
    <mergeCell ref="A669:P669"/>
    <mergeCell ref="A670:A673"/>
    <mergeCell ref="B670:B673"/>
    <mergeCell ref="C670:C673"/>
    <mergeCell ref="D670:E670"/>
    <mergeCell ref="F670:G670"/>
    <mergeCell ref="J672:J673"/>
    <mergeCell ref="K672:K673"/>
    <mergeCell ref="L672:L673"/>
    <mergeCell ref="M672:M673"/>
    <mergeCell ref="N672:N673"/>
    <mergeCell ref="O672:O673"/>
    <mergeCell ref="H670:P670"/>
    <mergeCell ref="D671:D673"/>
    <mergeCell ref="E671:E673"/>
    <mergeCell ref="F671:F673"/>
    <mergeCell ref="G671:G673"/>
    <mergeCell ref="H671:H673"/>
    <mergeCell ref="I671:K671"/>
    <mergeCell ref="L671:O671"/>
    <mergeCell ref="P671:P673"/>
    <mergeCell ref="I672:I673"/>
    <mergeCell ref="G760:P760"/>
    <mergeCell ref="D761:P761"/>
    <mergeCell ref="A763:P763"/>
    <mergeCell ref="A765:P765"/>
    <mergeCell ref="A766:P766"/>
    <mergeCell ref="A767:A770"/>
    <mergeCell ref="B767:B770"/>
    <mergeCell ref="C767:C770"/>
    <mergeCell ref="D767:E767"/>
    <mergeCell ref="F767:G767"/>
    <mergeCell ref="J769:J770"/>
    <mergeCell ref="K769:K770"/>
    <mergeCell ref="L769:L770"/>
    <mergeCell ref="M769:M770"/>
    <mergeCell ref="N769:N770"/>
    <mergeCell ref="O769:O770"/>
    <mergeCell ref="H767:P767"/>
    <mergeCell ref="D768:D770"/>
    <mergeCell ref="E768:E770"/>
    <mergeCell ref="F768:F770"/>
    <mergeCell ref="G768:G770"/>
    <mergeCell ref="H768:H770"/>
    <mergeCell ref="I768:K768"/>
    <mergeCell ref="L768:O768"/>
    <mergeCell ref="P768:P770"/>
    <mergeCell ref="I769:I770"/>
    <mergeCell ref="H861:Q861"/>
    <mergeCell ref="E862:Q862"/>
    <mergeCell ref="A864:Q864"/>
    <mergeCell ref="A866:Q866"/>
    <mergeCell ref="A867:Q867"/>
    <mergeCell ref="A868:A871"/>
    <mergeCell ref="B868:B871"/>
    <mergeCell ref="C868:C871"/>
    <mergeCell ref="D868:D871"/>
    <mergeCell ref="E868:F868"/>
    <mergeCell ref="G868:H868"/>
    <mergeCell ref="I868:Q868"/>
    <mergeCell ref="E869:E871"/>
    <mergeCell ref="F869:F871"/>
    <mergeCell ref="G869:G871"/>
    <mergeCell ref="H869:H871"/>
    <mergeCell ref="I869:I871"/>
    <mergeCell ref="J869:L869"/>
    <mergeCell ref="M869:P869"/>
    <mergeCell ref="Q869:Q871"/>
    <mergeCell ref="A971:A974"/>
    <mergeCell ref="B971:B974"/>
    <mergeCell ref="C971:C974"/>
    <mergeCell ref="D971:D974"/>
    <mergeCell ref="E971:F971"/>
    <mergeCell ref="G971:H971"/>
    <mergeCell ref="P870:P871"/>
    <mergeCell ref="H964:Q964"/>
    <mergeCell ref="E965:Q965"/>
    <mergeCell ref="A967:Q967"/>
    <mergeCell ref="A969:Q969"/>
    <mergeCell ref="A970:Q970"/>
    <mergeCell ref="J870:J871"/>
    <mergeCell ref="K870:K871"/>
    <mergeCell ref="L870:L871"/>
    <mergeCell ref="M870:M871"/>
    <mergeCell ref="N870:N871"/>
    <mergeCell ref="O870:O871"/>
    <mergeCell ref="K973:K974"/>
    <mergeCell ref="L973:L974"/>
    <mergeCell ref="M973:M974"/>
    <mergeCell ref="N973:N974"/>
    <mergeCell ref="O973:O974"/>
    <mergeCell ref="P973:P974"/>
    <mergeCell ref="I971:Q971"/>
    <mergeCell ref="E972:E974"/>
    <mergeCell ref="F972:F974"/>
    <mergeCell ref="G972:G974"/>
    <mergeCell ref="H972:H974"/>
    <mergeCell ref="I972:I974"/>
    <mergeCell ref="J972:L972"/>
    <mergeCell ref="M972:P972"/>
    <mergeCell ref="Q972:Q974"/>
    <mergeCell ref="J973:J974"/>
    <mergeCell ref="E1074:E1076"/>
    <mergeCell ref="F1074:F1076"/>
    <mergeCell ref="G1074:G1076"/>
    <mergeCell ref="H1074:H1076"/>
    <mergeCell ref="I1074:I1076"/>
    <mergeCell ref="J1074:L1074"/>
    <mergeCell ref="M1074:P1074"/>
    <mergeCell ref="Q1074:Q1076"/>
    <mergeCell ref="H1066:Q1066"/>
    <mergeCell ref="E1067:Q1067"/>
    <mergeCell ref="A1069:Q1069"/>
    <mergeCell ref="A1071:Q1071"/>
    <mergeCell ref="A1072:Q1072"/>
    <mergeCell ref="A1073:A1076"/>
    <mergeCell ref="B1073:B1076"/>
    <mergeCell ref="C1073:C1076"/>
    <mergeCell ref="D1073:D1076"/>
    <mergeCell ref="E1073:F1073"/>
    <mergeCell ref="P1075:P1076"/>
    <mergeCell ref="J1075:J1076"/>
    <mergeCell ref="K1075:K1076"/>
    <mergeCell ref="L1075:L1076"/>
    <mergeCell ref="M1075:M1076"/>
    <mergeCell ref="N1075:N1076"/>
    <mergeCell ref="O1075:O1076"/>
    <mergeCell ref="G1073:H1073"/>
    <mergeCell ref="I1073:Q1073"/>
  </mergeCells>
  <pageMargins left="0.7" right="0.7" top="0.75" bottom="0.75" header="0.3" footer="0.3"/>
  <legacy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13.xml><?xml version="1.0" encoding="utf-8"?>
<worksheet xmlns="http://schemas.openxmlformats.org/spreadsheetml/2006/main" xmlns:r="http://schemas.openxmlformats.org/officeDocument/2006/relationships">
  <sheetPr>
    <pageSetUpPr fitToPage="1"/>
  </sheetPr>
  <dimension ref="A1:E33"/>
  <sheetViews>
    <sheetView topLeftCell="A13" workbookViewId="0">
      <selection activeCell="C23" sqref="C23"/>
    </sheetView>
  </sheetViews>
  <sheetFormatPr defaultRowHeight="13.8"/>
  <cols>
    <col min="1" max="1" width="8.109375" style="58" customWidth="1"/>
    <col min="2" max="2" width="28.6640625" style="58" customWidth="1"/>
    <col min="3" max="3" width="37.5546875" style="58" customWidth="1"/>
    <col min="4" max="4" width="18.88671875" style="165" customWidth="1"/>
    <col min="5" max="16384" width="8.88671875" style="58"/>
  </cols>
  <sheetData>
    <row r="1" spans="1:4" ht="13.5" customHeight="1">
      <c r="D1" s="162" t="s">
        <v>654</v>
      </c>
    </row>
    <row r="2" spans="1:4" ht="37.200000000000003" customHeight="1">
      <c r="D2" s="163" t="s">
        <v>895</v>
      </c>
    </row>
    <row r="3" spans="1:4">
      <c r="A3" s="164"/>
      <c r="B3" s="164"/>
      <c r="C3" s="164"/>
    </row>
    <row r="4" spans="1:4" ht="57" customHeight="1">
      <c r="A4" s="586" t="s">
        <v>896</v>
      </c>
      <c r="B4" s="586"/>
      <c r="C4" s="586"/>
      <c r="D4" s="586"/>
    </row>
    <row r="5" spans="1:4" ht="21.6" customHeight="1">
      <c r="A5" s="587" t="s">
        <v>24</v>
      </c>
      <c r="B5" s="587"/>
      <c r="C5" s="587"/>
      <c r="D5" s="587"/>
    </row>
    <row r="6" spans="1:4" ht="14.4" customHeight="1">
      <c r="A6" s="588" t="s">
        <v>897</v>
      </c>
      <c r="B6" s="588"/>
      <c r="C6" s="588"/>
      <c r="D6" s="588"/>
    </row>
    <row r="7" spans="1:4" ht="14.4" customHeight="1">
      <c r="A7" s="589" t="s">
        <v>898</v>
      </c>
      <c r="B7" s="589"/>
      <c r="C7" s="589"/>
      <c r="D7" s="589"/>
    </row>
    <row r="8" spans="1:4">
      <c r="A8" s="166"/>
      <c r="B8" s="166"/>
      <c r="C8" s="164"/>
    </row>
    <row r="9" spans="1:4" ht="29.25" customHeight="1">
      <c r="A9" s="167" t="s">
        <v>899</v>
      </c>
      <c r="B9" s="168" t="s">
        <v>900</v>
      </c>
      <c r="C9" s="169" t="s">
        <v>901</v>
      </c>
      <c r="D9" s="169" t="s">
        <v>902</v>
      </c>
    </row>
    <row r="10" spans="1:4" ht="85.8" customHeight="1">
      <c r="A10" s="167">
        <v>1</v>
      </c>
      <c r="B10" s="167" t="s">
        <v>903</v>
      </c>
      <c r="C10" s="170" t="s">
        <v>904</v>
      </c>
      <c r="D10" s="171">
        <v>2398</v>
      </c>
    </row>
    <row r="11" spans="1:4" ht="22.2" customHeight="1">
      <c r="A11" s="172" t="s">
        <v>905</v>
      </c>
      <c r="B11" s="167" t="s">
        <v>906</v>
      </c>
      <c r="C11" s="170"/>
      <c r="D11" s="171">
        <v>0</v>
      </c>
    </row>
    <row r="12" spans="1:4" ht="22.2" customHeight="1">
      <c r="A12" s="167" t="s">
        <v>907</v>
      </c>
      <c r="B12" s="167" t="s">
        <v>908</v>
      </c>
      <c r="C12" s="170"/>
      <c r="D12" s="171">
        <v>0</v>
      </c>
    </row>
    <row r="13" spans="1:4" ht="22.2" customHeight="1">
      <c r="A13" s="167" t="s">
        <v>909</v>
      </c>
      <c r="B13" s="167" t="s">
        <v>910</v>
      </c>
      <c r="C13" s="170"/>
      <c r="D13" s="171">
        <v>124</v>
      </c>
    </row>
    <row r="14" spans="1:4" ht="22.2" customHeight="1">
      <c r="A14" s="167" t="s">
        <v>911</v>
      </c>
      <c r="B14" s="167" t="s">
        <v>912</v>
      </c>
      <c r="C14" s="170"/>
      <c r="D14" s="171">
        <v>2274</v>
      </c>
    </row>
    <row r="15" spans="1:4" ht="82.2" customHeight="1">
      <c r="A15" s="167">
        <v>2</v>
      </c>
      <c r="B15" s="167" t="s">
        <v>913</v>
      </c>
      <c r="C15" s="170" t="s">
        <v>914</v>
      </c>
      <c r="D15" s="171">
        <v>0.29375000000000001</v>
      </c>
    </row>
    <row r="16" spans="1:4" ht="73.2" customHeight="1">
      <c r="A16" s="167">
        <v>3</v>
      </c>
      <c r="B16" s="167" t="s">
        <v>915</v>
      </c>
      <c r="C16" s="170" t="s">
        <v>916</v>
      </c>
      <c r="D16" s="171">
        <v>9.3829999999999997E-2</v>
      </c>
    </row>
    <row r="17" spans="1:5" ht="78" customHeight="1">
      <c r="A17" s="167">
        <v>4</v>
      </c>
      <c r="B17" s="167" t="s">
        <v>917</v>
      </c>
      <c r="C17" s="170" t="s">
        <v>918</v>
      </c>
      <c r="D17" s="171">
        <v>1.8446499999999999</v>
      </c>
    </row>
    <row r="18" spans="1:5" ht="63.6" customHeight="1">
      <c r="A18" s="167">
        <v>5</v>
      </c>
      <c r="B18" s="167" t="s">
        <v>919</v>
      </c>
      <c r="C18" s="173" t="s">
        <v>920</v>
      </c>
      <c r="D18" s="171">
        <v>0.61760000000000004</v>
      </c>
    </row>
    <row r="19" spans="1:5">
      <c r="A19" s="164"/>
      <c r="B19" s="164"/>
      <c r="C19" s="164"/>
      <c r="D19" s="174"/>
      <c r="E19" s="164"/>
    </row>
    <row r="20" spans="1:5">
      <c r="A20" s="175"/>
      <c r="B20" s="175"/>
      <c r="C20" s="164"/>
      <c r="D20" s="174"/>
      <c r="E20" s="164"/>
    </row>
    <row r="21" spans="1:5">
      <c r="A21" s="175"/>
      <c r="B21" s="175"/>
      <c r="C21" s="164"/>
      <c r="D21" s="174"/>
      <c r="E21" s="164"/>
    </row>
    <row r="22" spans="1:5">
      <c r="A22" s="164" t="s">
        <v>149</v>
      </c>
      <c r="B22" s="164"/>
      <c r="D22" s="176" t="s">
        <v>150</v>
      </c>
      <c r="E22" s="164"/>
    </row>
    <row r="23" spans="1:5">
      <c r="A23" s="175"/>
      <c r="B23" s="175"/>
      <c r="C23" s="164"/>
      <c r="D23" s="174"/>
      <c r="E23" s="164"/>
    </row>
    <row r="24" spans="1:5">
      <c r="A24" s="175"/>
      <c r="B24" s="175"/>
      <c r="C24" s="164"/>
      <c r="D24" s="174"/>
      <c r="E24" s="164"/>
    </row>
    <row r="25" spans="1:5">
      <c r="A25" s="175"/>
      <c r="B25" s="175"/>
      <c r="C25" s="164"/>
      <c r="D25" s="174"/>
      <c r="E25" s="164"/>
    </row>
    <row r="26" spans="1:5">
      <c r="A26" s="175"/>
      <c r="B26" s="175"/>
      <c r="C26" s="164"/>
      <c r="D26" s="174"/>
      <c r="E26" s="164"/>
    </row>
    <row r="27" spans="1:5">
      <c r="A27" s="164"/>
      <c r="B27" s="164"/>
      <c r="C27" s="164"/>
      <c r="D27" s="174"/>
      <c r="E27" s="164" t="s">
        <v>921</v>
      </c>
    </row>
    <row r="28" spans="1:5">
      <c r="A28" s="175"/>
      <c r="B28" s="175"/>
      <c r="C28" s="164"/>
      <c r="D28" s="174"/>
      <c r="E28" s="164"/>
    </row>
    <row r="29" spans="1:5">
      <c r="A29" s="175"/>
      <c r="B29" s="175"/>
      <c r="C29" s="164"/>
      <c r="D29" s="174"/>
      <c r="E29" s="164"/>
    </row>
    <row r="30" spans="1:5">
      <c r="A30" s="175"/>
      <c r="B30" s="175"/>
      <c r="C30" s="164"/>
      <c r="D30" s="174"/>
      <c r="E30" s="164"/>
    </row>
    <row r="31" spans="1:5">
      <c r="A31" s="166"/>
      <c r="B31" s="166"/>
      <c r="C31" s="164"/>
      <c r="D31" s="174"/>
      <c r="E31" s="164"/>
    </row>
    <row r="32" spans="1:5">
      <c r="A32" s="166"/>
      <c r="B32" s="166"/>
      <c r="C32" s="164"/>
      <c r="D32" s="174"/>
      <c r="E32" s="164"/>
    </row>
    <row r="33" spans="1:2">
      <c r="A33" s="166"/>
      <c r="B33" s="166"/>
    </row>
  </sheetData>
  <mergeCells count="4">
    <mergeCell ref="A4:D4"/>
    <mergeCell ref="A5:D5"/>
    <mergeCell ref="A6:D6"/>
    <mergeCell ref="A7:D7"/>
  </mergeCells>
  <pageMargins left="0.70866141732283472" right="0.70866141732283472" top="0.74803149606299213" bottom="0.74803149606299213" header="0.31496062992125984" footer="0.31496062992125984"/>
  <pageSetup paperSize="9" scale="85"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G12"/>
  <sheetViews>
    <sheetView workbookViewId="0">
      <selection activeCell="B8" sqref="B8"/>
    </sheetView>
  </sheetViews>
  <sheetFormatPr defaultRowHeight="18"/>
  <cols>
    <col min="1" max="1" width="10" style="14" customWidth="1"/>
    <col min="2" max="2" width="55.88671875" style="14" customWidth="1"/>
    <col min="3" max="3" width="33.44140625" style="14" customWidth="1"/>
    <col min="4" max="4" width="10" style="14" customWidth="1"/>
    <col min="5" max="5" width="12.6640625" style="14" customWidth="1"/>
    <col min="6" max="6" width="10" style="14" customWidth="1"/>
    <col min="7" max="256" width="8.88671875" style="15"/>
    <col min="257" max="257" width="10" style="15" customWidth="1"/>
    <col min="258" max="258" width="55.88671875" style="15" customWidth="1"/>
    <col min="259" max="259" width="33.44140625" style="15" customWidth="1"/>
    <col min="260" max="260" width="10" style="15" customWidth="1"/>
    <col min="261" max="261" width="12.6640625" style="15" customWidth="1"/>
    <col min="262" max="262" width="10" style="15" customWidth="1"/>
    <col min="263" max="512" width="8.88671875" style="15"/>
    <col min="513" max="513" width="10" style="15" customWidth="1"/>
    <col min="514" max="514" width="55.88671875" style="15" customWidth="1"/>
    <col min="515" max="515" width="33.44140625" style="15" customWidth="1"/>
    <col min="516" max="516" width="10" style="15" customWidth="1"/>
    <col min="517" max="517" width="12.6640625" style="15" customWidth="1"/>
    <col min="518" max="518" width="10" style="15" customWidth="1"/>
    <col min="519" max="768" width="8.88671875" style="15"/>
    <col min="769" max="769" width="10" style="15" customWidth="1"/>
    <col min="770" max="770" width="55.88671875" style="15" customWidth="1"/>
    <col min="771" max="771" width="33.44140625" style="15" customWidth="1"/>
    <col min="772" max="772" width="10" style="15" customWidth="1"/>
    <col min="773" max="773" width="12.6640625" style="15" customWidth="1"/>
    <col min="774" max="774" width="10" style="15" customWidth="1"/>
    <col min="775" max="1024" width="8.88671875" style="15"/>
    <col min="1025" max="1025" width="10" style="15" customWidth="1"/>
    <col min="1026" max="1026" width="55.88671875" style="15" customWidth="1"/>
    <col min="1027" max="1027" width="33.44140625" style="15" customWidth="1"/>
    <col min="1028" max="1028" width="10" style="15" customWidth="1"/>
    <col min="1029" max="1029" width="12.6640625" style="15" customWidth="1"/>
    <col min="1030" max="1030" width="10" style="15" customWidth="1"/>
    <col min="1031" max="1280" width="8.88671875" style="15"/>
    <col min="1281" max="1281" width="10" style="15" customWidth="1"/>
    <col min="1282" max="1282" width="55.88671875" style="15" customWidth="1"/>
    <col min="1283" max="1283" width="33.44140625" style="15" customWidth="1"/>
    <col min="1284" max="1284" width="10" style="15" customWidth="1"/>
    <col min="1285" max="1285" width="12.6640625" style="15" customWidth="1"/>
    <col min="1286" max="1286" width="10" style="15" customWidth="1"/>
    <col min="1287" max="1536" width="8.88671875" style="15"/>
    <col min="1537" max="1537" width="10" style="15" customWidth="1"/>
    <col min="1538" max="1538" width="55.88671875" style="15" customWidth="1"/>
    <col min="1539" max="1539" width="33.44140625" style="15" customWidth="1"/>
    <col min="1540" max="1540" width="10" style="15" customWidth="1"/>
    <col min="1541" max="1541" width="12.6640625" style="15" customWidth="1"/>
    <col min="1542" max="1542" width="10" style="15" customWidth="1"/>
    <col min="1543" max="1792" width="8.88671875" style="15"/>
    <col min="1793" max="1793" width="10" style="15" customWidth="1"/>
    <col min="1794" max="1794" width="55.88671875" style="15" customWidth="1"/>
    <col min="1795" max="1795" width="33.44140625" style="15" customWidth="1"/>
    <col min="1796" max="1796" width="10" style="15" customWidth="1"/>
    <col min="1797" max="1797" width="12.6640625" style="15" customWidth="1"/>
    <col min="1798" max="1798" width="10" style="15" customWidth="1"/>
    <col min="1799" max="2048" width="8.88671875" style="15"/>
    <col min="2049" max="2049" width="10" style="15" customWidth="1"/>
    <col min="2050" max="2050" width="55.88671875" style="15" customWidth="1"/>
    <col min="2051" max="2051" width="33.44140625" style="15" customWidth="1"/>
    <col min="2052" max="2052" width="10" style="15" customWidth="1"/>
    <col min="2053" max="2053" width="12.6640625" style="15" customWidth="1"/>
    <col min="2054" max="2054" width="10" style="15" customWidth="1"/>
    <col min="2055" max="2304" width="8.88671875" style="15"/>
    <col min="2305" max="2305" width="10" style="15" customWidth="1"/>
    <col min="2306" max="2306" width="55.88671875" style="15" customWidth="1"/>
    <col min="2307" max="2307" width="33.44140625" style="15" customWidth="1"/>
    <col min="2308" max="2308" width="10" style="15" customWidth="1"/>
    <col min="2309" max="2309" width="12.6640625" style="15" customWidth="1"/>
    <col min="2310" max="2310" width="10" style="15" customWidth="1"/>
    <col min="2311" max="2560" width="8.88671875" style="15"/>
    <col min="2561" max="2561" width="10" style="15" customWidth="1"/>
    <col min="2562" max="2562" width="55.88671875" style="15" customWidth="1"/>
    <col min="2563" max="2563" width="33.44140625" style="15" customWidth="1"/>
    <col min="2564" max="2564" width="10" style="15" customWidth="1"/>
    <col min="2565" max="2565" width="12.6640625" style="15" customWidth="1"/>
    <col min="2566" max="2566" width="10" style="15" customWidth="1"/>
    <col min="2567" max="2816" width="8.88671875" style="15"/>
    <col min="2817" max="2817" width="10" style="15" customWidth="1"/>
    <col min="2818" max="2818" width="55.88671875" style="15" customWidth="1"/>
    <col min="2819" max="2819" width="33.44140625" style="15" customWidth="1"/>
    <col min="2820" max="2820" width="10" style="15" customWidth="1"/>
    <col min="2821" max="2821" width="12.6640625" style="15" customWidth="1"/>
    <col min="2822" max="2822" width="10" style="15" customWidth="1"/>
    <col min="2823" max="3072" width="8.88671875" style="15"/>
    <col min="3073" max="3073" width="10" style="15" customWidth="1"/>
    <col min="3074" max="3074" width="55.88671875" style="15" customWidth="1"/>
    <col min="3075" max="3075" width="33.44140625" style="15" customWidth="1"/>
    <col min="3076" max="3076" width="10" style="15" customWidth="1"/>
    <col min="3077" max="3077" width="12.6640625" style="15" customWidth="1"/>
    <col min="3078" max="3078" width="10" style="15" customWidth="1"/>
    <col min="3079" max="3328" width="8.88671875" style="15"/>
    <col min="3329" max="3329" width="10" style="15" customWidth="1"/>
    <col min="3330" max="3330" width="55.88671875" style="15" customWidth="1"/>
    <col min="3331" max="3331" width="33.44140625" style="15" customWidth="1"/>
    <col min="3332" max="3332" width="10" style="15" customWidth="1"/>
    <col min="3333" max="3333" width="12.6640625" style="15" customWidth="1"/>
    <col min="3334" max="3334" width="10" style="15" customWidth="1"/>
    <col min="3335" max="3584" width="8.88671875" style="15"/>
    <col min="3585" max="3585" width="10" style="15" customWidth="1"/>
    <col min="3586" max="3586" width="55.88671875" style="15" customWidth="1"/>
    <col min="3587" max="3587" width="33.44140625" style="15" customWidth="1"/>
    <col min="3588" max="3588" width="10" style="15" customWidth="1"/>
    <col min="3589" max="3589" width="12.6640625" style="15" customWidth="1"/>
    <col min="3590" max="3590" width="10" style="15" customWidth="1"/>
    <col min="3591" max="3840" width="8.88671875" style="15"/>
    <col min="3841" max="3841" width="10" style="15" customWidth="1"/>
    <col min="3842" max="3842" width="55.88671875" style="15" customWidth="1"/>
    <col min="3843" max="3843" width="33.44140625" style="15" customWidth="1"/>
    <col min="3844" max="3844" width="10" style="15" customWidth="1"/>
    <col min="3845" max="3845" width="12.6640625" style="15" customWidth="1"/>
    <col min="3846" max="3846" width="10" style="15" customWidth="1"/>
    <col min="3847" max="4096" width="8.88671875" style="15"/>
    <col min="4097" max="4097" width="10" style="15" customWidth="1"/>
    <col min="4098" max="4098" width="55.88671875" style="15" customWidth="1"/>
    <col min="4099" max="4099" width="33.44140625" style="15" customWidth="1"/>
    <col min="4100" max="4100" width="10" style="15" customWidth="1"/>
    <col min="4101" max="4101" width="12.6640625" style="15" customWidth="1"/>
    <col min="4102" max="4102" width="10" style="15" customWidth="1"/>
    <col min="4103" max="4352" width="8.88671875" style="15"/>
    <col min="4353" max="4353" width="10" style="15" customWidth="1"/>
    <col min="4354" max="4354" width="55.88671875" style="15" customWidth="1"/>
    <col min="4355" max="4355" width="33.44140625" style="15" customWidth="1"/>
    <col min="4356" max="4356" width="10" style="15" customWidth="1"/>
    <col min="4357" max="4357" width="12.6640625" style="15" customWidth="1"/>
    <col min="4358" max="4358" width="10" style="15" customWidth="1"/>
    <col min="4359" max="4608" width="8.88671875" style="15"/>
    <col min="4609" max="4609" width="10" style="15" customWidth="1"/>
    <col min="4610" max="4610" width="55.88671875" style="15" customWidth="1"/>
    <col min="4611" max="4611" width="33.44140625" style="15" customWidth="1"/>
    <col min="4612" max="4612" width="10" style="15" customWidth="1"/>
    <col min="4613" max="4613" width="12.6640625" style="15" customWidth="1"/>
    <col min="4614" max="4614" width="10" style="15" customWidth="1"/>
    <col min="4615" max="4864" width="8.88671875" style="15"/>
    <col min="4865" max="4865" width="10" style="15" customWidth="1"/>
    <col min="4866" max="4866" width="55.88671875" style="15" customWidth="1"/>
    <col min="4867" max="4867" width="33.44140625" style="15" customWidth="1"/>
    <col min="4868" max="4868" width="10" style="15" customWidth="1"/>
    <col min="4869" max="4869" width="12.6640625" style="15" customWidth="1"/>
    <col min="4870" max="4870" width="10" style="15" customWidth="1"/>
    <col min="4871" max="5120" width="8.88671875" style="15"/>
    <col min="5121" max="5121" width="10" style="15" customWidth="1"/>
    <col min="5122" max="5122" width="55.88671875" style="15" customWidth="1"/>
    <col min="5123" max="5123" width="33.44140625" style="15" customWidth="1"/>
    <col min="5124" max="5124" width="10" style="15" customWidth="1"/>
    <col min="5125" max="5125" width="12.6640625" style="15" customWidth="1"/>
    <col min="5126" max="5126" width="10" style="15" customWidth="1"/>
    <col min="5127" max="5376" width="8.88671875" style="15"/>
    <col min="5377" max="5377" width="10" style="15" customWidth="1"/>
    <col min="5378" max="5378" width="55.88671875" style="15" customWidth="1"/>
    <col min="5379" max="5379" width="33.44140625" style="15" customWidth="1"/>
    <col min="5380" max="5380" width="10" style="15" customWidth="1"/>
    <col min="5381" max="5381" width="12.6640625" style="15" customWidth="1"/>
    <col min="5382" max="5382" width="10" style="15" customWidth="1"/>
    <col min="5383" max="5632" width="8.88671875" style="15"/>
    <col min="5633" max="5633" width="10" style="15" customWidth="1"/>
    <col min="5634" max="5634" width="55.88671875" style="15" customWidth="1"/>
    <col min="5635" max="5635" width="33.44140625" style="15" customWidth="1"/>
    <col min="5636" max="5636" width="10" style="15" customWidth="1"/>
    <col min="5637" max="5637" width="12.6640625" style="15" customWidth="1"/>
    <col min="5638" max="5638" width="10" style="15" customWidth="1"/>
    <col min="5639" max="5888" width="8.88671875" style="15"/>
    <col min="5889" max="5889" width="10" style="15" customWidth="1"/>
    <col min="5890" max="5890" width="55.88671875" style="15" customWidth="1"/>
    <col min="5891" max="5891" width="33.44140625" style="15" customWidth="1"/>
    <col min="5892" max="5892" width="10" style="15" customWidth="1"/>
    <col min="5893" max="5893" width="12.6640625" style="15" customWidth="1"/>
    <col min="5894" max="5894" width="10" style="15" customWidth="1"/>
    <col min="5895" max="6144" width="8.88671875" style="15"/>
    <col min="6145" max="6145" width="10" style="15" customWidth="1"/>
    <col min="6146" max="6146" width="55.88671875" style="15" customWidth="1"/>
    <col min="6147" max="6147" width="33.44140625" style="15" customWidth="1"/>
    <col min="6148" max="6148" width="10" style="15" customWidth="1"/>
    <col min="6149" max="6149" width="12.6640625" style="15" customWidth="1"/>
    <col min="6150" max="6150" width="10" style="15" customWidth="1"/>
    <col min="6151" max="6400" width="8.88671875" style="15"/>
    <col min="6401" max="6401" width="10" style="15" customWidth="1"/>
    <col min="6402" max="6402" width="55.88671875" style="15" customWidth="1"/>
    <col min="6403" max="6403" width="33.44140625" style="15" customWidth="1"/>
    <col min="6404" max="6404" width="10" style="15" customWidth="1"/>
    <col min="6405" max="6405" width="12.6640625" style="15" customWidth="1"/>
    <col min="6406" max="6406" width="10" style="15" customWidth="1"/>
    <col min="6407" max="6656" width="8.88671875" style="15"/>
    <col min="6657" max="6657" width="10" style="15" customWidth="1"/>
    <col min="6658" max="6658" width="55.88671875" style="15" customWidth="1"/>
    <col min="6659" max="6659" width="33.44140625" style="15" customWidth="1"/>
    <col min="6660" max="6660" width="10" style="15" customWidth="1"/>
    <col min="6661" max="6661" width="12.6640625" style="15" customWidth="1"/>
    <col min="6662" max="6662" width="10" style="15" customWidth="1"/>
    <col min="6663" max="6912" width="8.88671875" style="15"/>
    <col min="6913" max="6913" width="10" style="15" customWidth="1"/>
    <col min="6914" max="6914" width="55.88671875" style="15" customWidth="1"/>
    <col min="6915" max="6915" width="33.44140625" style="15" customWidth="1"/>
    <col min="6916" max="6916" width="10" style="15" customWidth="1"/>
    <col min="6917" max="6917" width="12.6640625" style="15" customWidth="1"/>
    <col min="6918" max="6918" width="10" style="15" customWidth="1"/>
    <col min="6919" max="7168" width="8.88671875" style="15"/>
    <col min="7169" max="7169" width="10" style="15" customWidth="1"/>
    <col min="7170" max="7170" width="55.88671875" style="15" customWidth="1"/>
    <col min="7171" max="7171" width="33.44140625" style="15" customWidth="1"/>
    <col min="7172" max="7172" width="10" style="15" customWidth="1"/>
    <col min="7173" max="7173" width="12.6640625" style="15" customWidth="1"/>
    <col min="7174" max="7174" width="10" style="15" customWidth="1"/>
    <col min="7175" max="7424" width="8.88671875" style="15"/>
    <col min="7425" max="7425" width="10" style="15" customWidth="1"/>
    <col min="7426" max="7426" width="55.88671875" style="15" customWidth="1"/>
    <col min="7427" max="7427" width="33.44140625" style="15" customWidth="1"/>
    <col min="7428" max="7428" width="10" style="15" customWidth="1"/>
    <col min="7429" max="7429" width="12.6640625" style="15" customWidth="1"/>
    <col min="7430" max="7430" width="10" style="15" customWidth="1"/>
    <col min="7431" max="7680" width="8.88671875" style="15"/>
    <col min="7681" max="7681" width="10" style="15" customWidth="1"/>
    <col min="7682" max="7682" width="55.88671875" style="15" customWidth="1"/>
    <col min="7683" max="7683" width="33.44140625" style="15" customWidth="1"/>
    <col min="7684" max="7684" width="10" style="15" customWidth="1"/>
    <col min="7685" max="7685" width="12.6640625" style="15" customWidth="1"/>
    <col min="7686" max="7686" width="10" style="15" customWidth="1"/>
    <col min="7687" max="7936" width="8.88671875" style="15"/>
    <col min="7937" max="7937" width="10" style="15" customWidth="1"/>
    <col min="7938" max="7938" width="55.88671875" style="15" customWidth="1"/>
    <col min="7939" max="7939" width="33.44140625" style="15" customWidth="1"/>
    <col min="7940" max="7940" width="10" style="15" customWidth="1"/>
    <col min="7941" max="7941" width="12.6640625" style="15" customWidth="1"/>
    <col min="7942" max="7942" width="10" style="15" customWidth="1"/>
    <col min="7943" max="8192" width="8.88671875" style="15"/>
    <col min="8193" max="8193" width="10" style="15" customWidth="1"/>
    <col min="8194" max="8194" width="55.88671875" style="15" customWidth="1"/>
    <col min="8195" max="8195" width="33.44140625" style="15" customWidth="1"/>
    <col min="8196" max="8196" width="10" style="15" customWidth="1"/>
    <col min="8197" max="8197" width="12.6640625" style="15" customWidth="1"/>
    <col min="8198" max="8198" width="10" style="15" customWidth="1"/>
    <col min="8199" max="8448" width="8.88671875" style="15"/>
    <col min="8449" max="8449" width="10" style="15" customWidth="1"/>
    <col min="8450" max="8450" width="55.88671875" style="15" customWidth="1"/>
    <col min="8451" max="8451" width="33.44140625" style="15" customWidth="1"/>
    <col min="8452" max="8452" width="10" style="15" customWidth="1"/>
    <col min="8453" max="8453" width="12.6640625" style="15" customWidth="1"/>
    <col min="8454" max="8454" width="10" style="15" customWidth="1"/>
    <col min="8455" max="8704" width="8.88671875" style="15"/>
    <col min="8705" max="8705" width="10" style="15" customWidth="1"/>
    <col min="8706" max="8706" width="55.88671875" style="15" customWidth="1"/>
    <col min="8707" max="8707" width="33.44140625" style="15" customWidth="1"/>
    <col min="8708" max="8708" width="10" style="15" customWidth="1"/>
    <col min="8709" max="8709" width="12.6640625" style="15" customWidth="1"/>
    <col min="8710" max="8710" width="10" style="15" customWidth="1"/>
    <col min="8711" max="8960" width="8.88671875" style="15"/>
    <col min="8961" max="8961" width="10" style="15" customWidth="1"/>
    <col min="8962" max="8962" width="55.88671875" style="15" customWidth="1"/>
    <col min="8963" max="8963" width="33.44140625" style="15" customWidth="1"/>
    <col min="8964" max="8964" width="10" style="15" customWidth="1"/>
    <col min="8965" max="8965" width="12.6640625" style="15" customWidth="1"/>
    <col min="8966" max="8966" width="10" style="15" customWidth="1"/>
    <col min="8967" max="9216" width="8.88671875" style="15"/>
    <col min="9217" max="9217" width="10" style="15" customWidth="1"/>
    <col min="9218" max="9218" width="55.88671875" style="15" customWidth="1"/>
    <col min="9219" max="9219" width="33.44140625" style="15" customWidth="1"/>
    <col min="9220" max="9220" width="10" style="15" customWidth="1"/>
    <col min="9221" max="9221" width="12.6640625" style="15" customWidth="1"/>
    <col min="9222" max="9222" width="10" style="15" customWidth="1"/>
    <col min="9223" max="9472" width="8.88671875" style="15"/>
    <col min="9473" max="9473" width="10" style="15" customWidth="1"/>
    <col min="9474" max="9474" width="55.88671875" style="15" customWidth="1"/>
    <col min="9475" max="9475" width="33.44140625" style="15" customWidth="1"/>
    <col min="9476" max="9476" width="10" style="15" customWidth="1"/>
    <col min="9477" max="9477" width="12.6640625" style="15" customWidth="1"/>
    <col min="9478" max="9478" width="10" style="15" customWidth="1"/>
    <col min="9479" max="9728" width="8.88671875" style="15"/>
    <col min="9729" max="9729" width="10" style="15" customWidth="1"/>
    <col min="9730" max="9730" width="55.88671875" style="15" customWidth="1"/>
    <col min="9731" max="9731" width="33.44140625" style="15" customWidth="1"/>
    <col min="9732" max="9732" width="10" style="15" customWidth="1"/>
    <col min="9733" max="9733" width="12.6640625" style="15" customWidth="1"/>
    <col min="9734" max="9734" width="10" style="15" customWidth="1"/>
    <col min="9735" max="9984" width="8.88671875" style="15"/>
    <col min="9985" max="9985" width="10" style="15" customWidth="1"/>
    <col min="9986" max="9986" width="55.88671875" style="15" customWidth="1"/>
    <col min="9987" max="9987" width="33.44140625" style="15" customWidth="1"/>
    <col min="9988" max="9988" width="10" style="15" customWidth="1"/>
    <col min="9989" max="9989" width="12.6640625" style="15" customWidth="1"/>
    <col min="9990" max="9990" width="10" style="15" customWidth="1"/>
    <col min="9991" max="10240" width="8.88671875" style="15"/>
    <col min="10241" max="10241" width="10" style="15" customWidth="1"/>
    <col min="10242" max="10242" width="55.88671875" style="15" customWidth="1"/>
    <col min="10243" max="10243" width="33.44140625" style="15" customWidth="1"/>
    <col min="10244" max="10244" width="10" style="15" customWidth="1"/>
    <col min="10245" max="10245" width="12.6640625" style="15" customWidth="1"/>
    <col min="10246" max="10246" width="10" style="15" customWidth="1"/>
    <col min="10247" max="10496" width="8.88671875" style="15"/>
    <col min="10497" max="10497" width="10" style="15" customWidth="1"/>
    <col min="10498" max="10498" width="55.88671875" style="15" customWidth="1"/>
    <col min="10499" max="10499" width="33.44140625" style="15" customWidth="1"/>
    <col min="10500" max="10500" width="10" style="15" customWidth="1"/>
    <col min="10501" max="10501" width="12.6640625" style="15" customWidth="1"/>
    <col min="10502" max="10502" width="10" style="15" customWidth="1"/>
    <col min="10503" max="10752" width="8.88671875" style="15"/>
    <col min="10753" max="10753" width="10" style="15" customWidth="1"/>
    <col min="10754" max="10754" width="55.88671875" style="15" customWidth="1"/>
    <col min="10755" max="10755" width="33.44140625" style="15" customWidth="1"/>
    <col min="10756" max="10756" width="10" style="15" customWidth="1"/>
    <col min="10757" max="10757" width="12.6640625" style="15" customWidth="1"/>
    <col min="10758" max="10758" width="10" style="15" customWidth="1"/>
    <col min="10759" max="11008" width="8.88671875" style="15"/>
    <col min="11009" max="11009" width="10" style="15" customWidth="1"/>
    <col min="11010" max="11010" width="55.88671875" style="15" customWidth="1"/>
    <col min="11011" max="11011" width="33.44140625" style="15" customWidth="1"/>
    <col min="11012" max="11012" width="10" style="15" customWidth="1"/>
    <col min="11013" max="11013" width="12.6640625" style="15" customWidth="1"/>
    <col min="11014" max="11014" width="10" style="15" customWidth="1"/>
    <col min="11015" max="11264" width="8.88671875" style="15"/>
    <col min="11265" max="11265" width="10" style="15" customWidth="1"/>
    <col min="11266" max="11266" width="55.88671875" style="15" customWidth="1"/>
    <col min="11267" max="11267" width="33.44140625" style="15" customWidth="1"/>
    <col min="11268" max="11268" width="10" style="15" customWidth="1"/>
    <col min="11269" max="11269" width="12.6640625" style="15" customWidth="1"/>
    <col min="11270" max="11270" width="10" style="15" customWidth="1"/>
    <col min="11271" max="11520" width="8.88671875" style="15"/>
    <col min="11521" max="11521" width="10" style="15" customWidth="1"/>
    <col min="11522" max="11522" width="55.88671875" style="15" customWidth="1"/>
    <col min="11523" max="11523" width="33.44140625" style="15" customWidth="1"/>
    <col min="11524" max="11524" width="10" style="15" customWidth="1"/>
    <col min="11525" max="11525" width="12.6640625" style="15" customWidth="1"/>
    <col min="11526" max="11526" width="10" style="15" customWidth="1"/>
    <col min="11527" max="11776" width="8.88671875" style="15"/>
    <col min="11777" max="11777" width="10" style="15" customWidth="1"/>
    <col min="11778" max="11778" width="55.88671875" style="15" customWidth="1"/>
    <col min="11779" max="11779" width="33.44140625" style="15" customWidth="1"/>
    <col min="11780" max="11780" width="10" style="15" customWidth="1"/>
    <col min="11781" max="11781" width="12.6640625" style="15" customWidth="1"/>
    <col min="11782" max="11782" width="10" style="15" customWidth="1"/>
    <col min="11783" max="12032" width="8.88671875" style="15"/>
    <col min="12033" max="12033" width="10" style="15" customWidth="1"/>
    <col min="12034" max="12034" width="55.88671875" style="15" customWidth="1"/>
    <col min="12035" max="12035" width="33.44140625" style="15" customWidth="1"/>
    <col min="12036" max="12036" width="10" style="15" customWidth="1"/>
    <col min="12037" max="12037" width="12.6640625" style="15" customWidth="1"/>
    <col min="12038" max="12038" width="10" style="15" customWidth="1"/>
    <col min="12039" max="12288" width="8.88671875" style="15"/>
    <col min="12289" max="12289" width="10" style="15" customWidth="1"/>
    <col min="12290" max="12290" width="55.88671875" style="15" customWidth="1"/>
    <col min="12291" max="12291" width="33.44140625" style="15" customWidth="1"/>
    <col min="12292" max="12292" width="10" style="15" customWidth="1"/>
    <col min="12293" max="12293" width="12.6640625" style="15" customWidth="1"/>
    <col min="12294" max="12294" width="10" style="15" customWidth="1"/>
    <col min="12295" max="12544" width="8.88671875" style="15"/>
    <col min="12545" max="12545" width="10" style="15" customWidth="1"/>
    <col min="12546" max="12546" width="55.88671875" style="15" customWidth="1"/>
    <col min="12547" max="12547" width="33.44140625" style="15" customWidth="1"/>
    <col min="12548" max="12548" width="10" style="15" customWidth="1"/>
    <col min="12549" max="12549" width="12.6640625" style="15" customWidth="1"/>
    <col min="12550" max="12550" width="10" style="15" customWidth="1"/>
    <col min="12551" max="12800" width="8.88671875" style="15"/>
    <col min="12801" max="12801" width="10" style="15" customWidth="1"/>
    <col min="12802" max="12802" width="55.88671875" style="15" customWidth="1"/>
    <col min="12803" max="12803" width="33.44140625" style="15" customWidth="1"/>
    <col min="12804" max="12804" width="10" style="15" customWidth="1"/>
    <col min="12805" max="12805" width="12.6640625" style="15" customWidth="1"/>
    <col min="12806" max="12806" width="10" style="15" customWidth="1"/>
    <col min="12807" max="13056" width="8.88671875" style="15"/>
    <col min="13057" max="13057" width="10" style="15" customWidth="1"/>
    <col min="13058" max="13058" width="55.88671875" style="15" customWidth="1"/>
    <col min="13059" max="13059" width="33.44140625" style="15" customWidth="1"/>
    <col min="13060" max="13060" width="10" style="15" customWidth="1"/>
    <col min="13061" max="13061" width="12.6640625" style="15" customWidth="1"/>
    <col min="13062" max="13062" width="10" style="15" customWidth="1"/>
    <col min="13063" max="13312" width="8.88671875" style="15"/>
    <col min="13313" max="13313" width="10" style="15" customWidth="1"/>
    <col min="13314" max="13314" width="55.88671875" style="15" customWidth="1"/>
    <col min="13315" max="13315" width="33.44140625" style="15" customWidth="1"/>
    <col min="13316" max="13316" width="10" style="15" customWidth="1"/>
    <col min="13317" max="13317" width="12.6640625" style="15" customWidth="1"/>
    <col min="13318" max="13318" width="10" style="15" customWidth="1"/>
    <col min="13319" max="13568" width="8.88671875" style="15"/>
    <col min="13569" max="13569" width="10" style="15" customWidth="1"/>
    <col min="13570" max="13570" width="55.88671875" style="15" customWidth="1"/>
    <col min="13571" max="13571" width="33.44140625" style="15" customWidth="1"/>
    <col min="13572" max="13572" width="10" style="15" customWidth="1"/>
    <col min="13573" max="13573" width="12.6640625" style="15" customWidth="1"/>
    <col min="13574" max="13574" width="10" style="15" customWidth="1"/>
    <col min="13575" max="13824" width="8.88671875" style="15"/>
    <col min="13825" max="13825" width="10" style="15" customWidth="1"/>
    <col min="13826" max="13826" width="55.88671875" style="15" customWidth="1"/>
    <col min="13827" max="13827" width="33.44140625" style="15" customWidth="1"/>
    <col min="13828" max="13828" width="10" style="15" customWidth="1"/>
    <col min="13829" max="13829" width="12.6640625" style="15" customWidth="1"/>
    <col min="13830" max="13830" width="10" style="15" customWidth="1"/>
    <col min="13831" max="14080" width="8.88671875" style="15"/>
    <col min="14081" max="14081" width="10" style="15" customWidth="1"/>
    <col min="14082" max="14082" width="55.88671875" style="15" customWidth="1"/>
    <col min="14083" max="14083" width="33.44140625" style="15" customWidth="1"/>
    <col min="14084" max="14084" width="10" style="15" customWidth="1"/>
    <col min="14085" max="14085" width="12.6640625" style="15" customWidth="1"/>
    <col min="14086" max="14086" width="10" style="15" customWidth="1"/>
    <col min="14087" max="14336" width="8.88671875" style="15"/>
    <col min="14337" max="14337" width="10" style="15" customWidth="1"/>
    <col min="14338" max="14338" width="55.88671875" style="15" customWidth="1"/>
    <col min="14339" max="14339" width="33.44140625" style="15" customWidth="1"/>
    <col min="14340" max="14340" width="10" style="15" customWidth="1"/>
    <col min="14341" max="14341" width="12.6640625" style="15" customWidth="1"/>
    <col min="14342" max="14342" width="10" style="15" customWidth="1"/>
    <col min="14343" max="14592" width="8.88671875" style="15"/>
    <col min="14593" max="14593" width="10" style="15" customWidth="1"/>
    <col min="14594" max="14594" width="55.88671875" style="15" customWidth="1"/>
    <col min="14595" max="14595" width="33.44140625" style="15" customWidth="1"/>
    <col min="14596" max="14596" width="10" style="15" customWidth="1"/>
    <col min="14597" max="14597" width="12.6640625" style="15" customWidth="1"/>
    <col min="14598" max="14598" width="10" style="15" customWidth="1"/>
    <col min="14599" max="14848" width="8.88671875" style="15"/>
    <col min="14849" max="14849" width="10" style="15" customWidth="1"/>
    <col min="14850" max="14850" width="55.88671875" style="15" customWidth="1"/>
    <col min="14851" max="14851" width="33.44140625" style="15" customWidth="1"/>
    <col min="14852" max="14852" width="10" style="15" customWidth="1"/>
    <col min="14853" max="14853" width="12.6640625" style="15" customWidth="1"/>
    <col min="14854" max="14854" width="10" style="15" customWidth="1"/>
    <col min="14855" max="15104" width="8.88671875" style="15"/>
    <col min="15105" max="15105" width="10" style="15" customWidth="1"/>
    <col min="15106" max="15106" width="55.88671875" style="15" customWidth="1"/>
    <col min="15107" max="15107" width="33.44140625" style="15" customWidth="1"/>
    <col min="15108" max="15108" width="10" style="15" customWidth="1"/>
    <col min="15109" max="15109" width="12.6640625" style="15" customWidth="1"/>
    <col min="15110" max="15110" width="10" style="15" customWidth="1"/>
    <col min="15111" max="15360" width="8.88671875" style="15"/>
    <col min="15361" max="15361" width="10" style="15" customWidth="1"/>
    <col min="15362" max="15362" width="55.88671875" style="15" customWidth="1"/>
    <col min="15363" max="15363" width="33.44140625" style="15" customWidth="1"/>
    <col min="15364" max="15364" width="10" style="15" customWidth="1"/>
    <col min="15365" max="15365" width="12.6640625" style="15" customWidth="1"/>
    <col min="15366" max="15366" width="10" style="15" customWidth="1"/>
    <col min="15367" max="15616" width="8.88671875" style="15"/>
    <col min="15617" max="15617" width="10" style="15" customWidth="1"/>
    <col min="15618" max="15618" width="55.88671875" style="15" customWidth="1"/>
    <col min="15619" max="15619" width="33.44140625" style="15" customWidth="1"/>
    <col min="15620" max="15620" width="10" style="15" customWidth="1"/>
    <col min="15621" max="15621" width="12.6640625" style="15" customWidth="1"/>
    <col min="15622" max="15622" width="10" style="15" customWidth="1"/>
    <col min="15623" max="15872" width="8.88671875" style="15"/>
    <col min="15873" max="15873" width="10" style="15" customWidth="1"/>
    <col min="15874" max="15874" width="55.88671875" style="15" customWidth="1"/>
    <col min="15875" max="15875" width="33.44140625" style="15" customWidth="1"/>
    <col min="15876" max="15876" width="10" style="15" customWidth="1"/>
    <col min="15877" max="15877" width="12.6640625" style="15" customWidth="1"/>
    <col min="15878" max="15878" width="10" style="15" customWidth="1"/>
    <col min="15879" max="16128" width="8.88671875" style="15"/>
    <col min="16129" max="16129" width="10" style="15" customWidth="1"/>
    <col min="16130" max="16130" width="55.88671875" style="15" customWidth="1"/>
    <col min="16131" max="16131" width="33.44140625" style="15" customWidth="1"/>
    <col min="16132" max="16132" width="10" style="15" customWidth="1"/>
    <col min="16133" max="16133" width="12.6640625" style="15" customWidth="1"/>
    <col min="16134" max="16134" width="10" style="15" customWidth="1"/>
    <col min="16135" max="16384" width="8.88671875" style="15"/>
  </cols>
  <sheetData>
    <row r="1" spans="1:7">
      <c r="C1" s="2" t="s">
        <v>22</v>
      </c>
    </row>
    <row r="2" spans="1:7" ht="11.4" customHeight="1">
      <c r="A2" s="16"/>
      <c r="C2" s="2" t="s">
        <v>1</v>
      </c>
    </row>
    <row r="3" spans="1:7" ht="21.6" customHeight="1">
      <c r="A3" s="16"/>
      <c r="C3" s="2"/>
    </row>
    <row r="4" spans="1:7" ht="37.200000000000003" customHeight="1">
      <c r="B4" s="210" t="s">
        <v>23</v>
      </c>
      <c r="C4" s="211"/>
      <c r="D4" s="17"/>
      <c r="E4" s="17"/>
      <c r="F4" s="18"/>
      <c r="G4" s="18"/>
    </row>
    <row r="5" spans="1:7" ht="37.200000000000003" customHeight="1">
      <c r="B5" s="212" t="s">
        <v>24</v>
      </c>
      <c r="C5" s="211"/>
      <c r="D5" s="17"/>
      <c r="E5" s="17"/>
      <c r="F5" s="17"/>
      <c r="G5" s="17"/>
    </row>
    <row r="6" spans="1:7" ht="18.75" customHeight="1">
      <c r="B6" s="213" t="s">
        <v>25</v>
      </c>
      <c r="C6" s="214"/>
      <c r="D6" s="19"/>
      <c r="E6" s="19"/>
      <c r="F6" s="19"/>
      <c r="G6" s="19"/>
    </row>
    <row r="7" spans="1:7" s="23" customFormat="1" ht="30.6" customHeight="1">
      <c r="A7" s="20"/>
      <c r="B7" s="21"/>
      <c r="C7" s="22"/>
      <c r="D7" s="20"/>
      <c r="E7" s="20"/>
      <c r="F7" s="20"/>
      <c r="G7" s="20"/>
    </row>
    <row r="8" spans="1:7" ht="56.25" customHeight="1">
      <c r="B8" s="24" t="s">
        <v>26</v>
      </c>
      <c r="C8" s="25">
        <v>2398</v>
      </c>
      <c r="D8" s="26"/>
      <c r="E8" s="26"/>
      <c r="F8" s="26"/>
      <c r="G8" s="26"/>
    </row>
    <row r="9" spans="1:7" ht="59.25" customHeight="1">
      <c r="B9" s="24" t="s">
        <v>27</v>
      </c>
      <c r="C9" s="25">
        <v>22.76</v>
      </c>
      <c r="D9" s="26"/>
      <c r="E9" s="26"/>
      <c r="F9" s="26"/>
      <c r="G9" s="26"/>
    </row>
    <row r="10" spans="1:7" ht="61.2" customHeight="1">
      <c r="B10" s="24" t="s">
        <v>28</v>
      </c>
      <c r="C10" s="25">
        <v>9.4999999999999998E-3</v>
      </c>
      <c r="D10" s="26"/>
      <c r="E10" s="26"/>
      <c r="F10" s="26"/>
      <c r="G10" s="26"/>
    </row>
    <row r="11" spans="1:7" ht="40.799999999999997" customHeight="1"/>
    <row r="12" spans="1:7">
      <c r="B12" s="14" t="s">
        <v>17</v>
      </c>
      <c r="C12" s="14" t="s">
        <v>18</v>
      </c>
    </row>
  </sheetData>
  <mergeCells count="3">
    <mergeCell ref="B4:C4"/>
    <mergeCell ref="B5:C5"/>
    <mergeCell ref="B6:C6"/>
  </mergeCells>
  <dataValidations count="2">
    <dataValidation allowBlank="1" showInputMessage="1" showErrorMessage="1" prompt="Сумма по гр. 2 формы 1.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ataValidation allowBlank="1" showInputMessage="1" showErrorMessage="1" prompt="Максимальное значение по гр. 3 формы 1.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0866141732283472" right="0.70866141732283472" top="0.74803149606299213" bottom="0.74803149606299213" header="0.31496062992125984" footer="0.31496062992125984"/>
  <pageSetup paperSize="9" scale="87" orientation="portrait" horizontalDpi="180" verticalDpi="180" r:id="rId1"/>
</worksheet>
</file>

<file path=xl/worksheets/sheet3.xml><?xml version="1.0" encoding="utf-8"?>
<worksheet xmlns="http://schemas.openxmlformats.org/spreadsheetml/2006/main" xmlns:r="http://schemas.openxmlformats.org/officeDocument/2006/relationships">
  <dimension ref="A1:BL127"/>
  <sheetViews>
    <sheetView tabSelected="1" workbookViewId="0">
      <selection activeCell="CD17" sqref="CD17"/>
    </sheetView>
  </sheetViews>
  <sheetFormatPr defaultColWidth="1.44140625" defaultRowHeight="13.2"/>
  <cols>
    <col min="1" max="19" width="1.44140625" style="27"/>
    <col min="20" max="20" width="1.6640625" style="27" customWidth="1"/>
    <col min="21" max="27" width="1.44140625" style="27"/>
    <col min="28" max="28" width="1.5546875" style="27" customWidth="1"/>
    <col min="29" max="35" width="1.44140625" style="27"/>
    <col min="36" max="36" width="1.5546875" style="27" customWidth="1"/>
    <col min="37" max="44" width="1.44140625" style="27"/>
    <col min="45" max="45" width="1" style="27" customWidth="1"/>
    <col min="46" max="46" width="1.44140625" style="27" customWidth="1"/>
    <col min="47" max="53" width="1.44140625" style="27"/>
    <col min="54" max="54" width="1.44140625" style="27" hidden="1" customWidth="1"/>
    <col min="55" max="55" width="3.6640625" style="27" hidden="1" customWidth="1"/>
    <col min="56" max="61" width="1.44140625" style="27"/>
    <col min="62" max="62" width="0.33203125" style="27" customWidth="1"/>
    <col min="63" max="63" width="1.44140625" style="27" hidden="1" customWidth="1"/>
    <col min="64" max="64" width="2.44140625" style="27" customWidth="1"/>
    <col min="65" max="223" width="1.44140625" style="27"/>
    <col min="224" max="224" width="1.6640625" style="27" customWidth="1"/>
    <col min="225" max="231" width="1.44140625" style="27"/>
    <col min="232" max="232" width="1.5546875" style="27" customWidth="1"/>
    <col min="233" max="239" width="1.44140625" style="27"/>
    <col min="240" max="240" width="1.5546875" style="27" customWidth="1"/>
    <col min="241" max="248" width="1.44140625" style="27"/>
    <col min="249" max="249" width="1" style="27" customWidth="1"/>
    <col min="250" max="250" width="1.44140625" style="27" customWidth="1"/>
    <col min="251" max="257" width="1.44140625" style="27"/>
    <col min="258" max="259" width="0" style="27" hidden="1" customWidth="1"/>
    <col min="260" max="265" width="1.44140625" style="27"/>
    <col min="266" max="266" width="0.33203125" style="27" customWidth="1"/>
    <col min="267" max="267" width="0" style="27" hidden="1" customWidth="1"/>
    <col min="268" max="268" width="2.44140625" style="27" customWidth="1"/>
    <col min="269" max="269" width="22.6640625" style="27" customWidth="1"/>
    <col min="270" max="284" width="1.44140625" style="27"/>
    <col min="285" max="285" width="0" style="27" hidden="1" customWidth="1"/>
    <col min="286" max="479" width="1.44140625" style="27"/>
    <col min="480" max="480" width="1.6640625" style="27" customWidth="1"/>
    <col min="481" max="487" width="1.44140625" style="27"/>
    <col min="488" max="488" width="1.5546875" style="27" customWidth="1"/>
    <col min="489" max="495" width="1.44140625" style="27"/>
    <col min="496" max="496" width="1.5546875" style="27" customWidth="1"/>
    <col min="497" max="504" width="1.44140625" style="27"/>
    <col min="505" max="505" width="1" style="27" customWidth="1"/>
    <col min="506" max="506" width="1.44140625" style="27" customWidth="1"/>
    <col min="507" max="513" width="1.44140625" style="27"/>
    <col min="514" max="515" width="0" style="27" hidden="1" customWidth="1"/>
    <col min="516" max="521" width="1.44140625" style="27"/>
    <col min="522" max="522" width="0.33203125" style="27" customWidth="1"/>
    <col min="523" max="523" width="0" style="27" hidden="1" customWidth="1"/>
    <col min="524" max="524" width="2.44140625" style="27" customWidth="1"/>
    <col min="525" max="525" width="22.6640625" style="27" customWidth="1"/>
    <col min="526" max="540" width="1.44140625" style="27"/>
    <col min="541" max="541" width="0" style="27" hidden="1" customWidth="1"/>
    <col min="542" max="735" width="1.44140625" style="27"/>
    <col min="736" max="736" width="1.6640625" style="27" customWidth="1"/>
    <col min="737" max="743" width="1.44140625" style="27"/>
    <col min="744" max="744" width="1.5546875" style="27" customWidth="1"/>
    <col min="745" max="751" width="1.44140625" style="27"/>
    <col min="752" max="752" width="1.5546875" style="27" customWidth="1"/>
    <col min="753" max="760" width="1.44140625" style="27"/>
    <col min="761" max="761" width="1" style="27" customWidth="1"/>
    <col min="762" max="762" width="1.44140625" style="27" customWidth="1"/>
    <col min="763" max="769" width="1.44140625" style="27"/>
    <col min="770" max="771" width="0" style="27" hidden="1" customWidth="1"/>
    <col min="772" max="777" width="1.44140625" style="27"/>
    <col min="778" max="778" width="0.33203125" style="27" customWidth="1"/>
    <col min="779" max="779" width="0" style="27" hidden="1" customWidth="1"/>
    <col min="780" max="780" width="2.44140625" style="27" customWidth="1"/>
    <col min="781" max="781" width="22.6640625" style="27" customWidth="1"/>
    <col min="782" max="796" width="1.44140625" style="27"/>
    <col min="797" max="797" width="0" style="27" hidden="1" customWidth="1"/>
    <col min="798" max="991" width="1.44140625" style="27"/>
    <col min="992" max="992" width="1.6640625" style="27" customWidth="1"/>
    <col min="993" max="999" width="1.44140625" style="27"/>
    <col min="1000" max="1000" width="1.5546875" style="27" customWidth="1"/>
    <col min="1001" max="1007" width="1.44140625" style="27"/>
    <col min="1008" max="1008" width="1.5546875" style="27" customWidth="1"/>
    <col min="1009" max="1016" width="1.44140625" style="27"/>
    <col min="1017" max="1017" width="1" style="27" customWidth="1"/>
    <col min="1018" max="1018" width="1.44140625" style="27" customWidth="1"/>
    <col min="1019" max="1025" width="1.44140625" style="27"/>
    <col min="1026" max="1027" width="0" style="27" hidden="1" customWidth="1"/>
    <col min="1028" max="1033" width="1.44140625" style="27"/>
    <col min="1034" max="1034" width="0.33203125" style="27" customWidth="1"/>
    <col min="1035" max="1035" width="0" style="27" hidden="1" customWidth="1"/>
    <col min="1036" max="1036" width="2.44140625" style="27" customWidth="1"/>
    <col min="1037" max="1037" width="22.6640625" style="27" customWidth="1"/>
    <col min="1038" max="1052" width="1.44140625" style="27"/>
    <col min="1053" max="1053" width="0" style="27" hidden="1" customWidth="1"/>
    <col min="1054" max="1247" width="1.44140625" style="27"/>
    <col min="1248" max="1248" width="1.6640625" style="27" customWidth="1"/>
    <col min="1249" max="1255" width="1.44140625" style="27"/>
    <col min="1256" max="1256" width="1.5546875" style="27" customWidth="1"/>
    <col min="1257" max="1263" width="1.44140625" style="27"/>
    <col min="1264" max="1264" width="1.5546875" style="27" customWidth="1"/>
    <col min="1265" max="1272" width="1.44140625" style="27"/>
    <col min="1273" max="1273" width="1" style="27" customWidth="1"/>
    <col min="1274" max="1274" width="1.44140625" style="27" customWidth="1"/>
    <col min="1275" max="1281" width="1.44140625" style="27"/>
    <col min="1282" max="1283" width="0" style="27" hidden="1" customWidth="1"/>
    <col min="1284" max="1289" width="1.44140625" style="27"/>
    <col min="1290" max="1290" width="0.33203125" style="27" customWidth="1"/>
    <col min="1291" max="1291" width="0" style="27" hidden="1" customWidth="1"/>
    <col min="1292" max="1292" width="2.44140625" style="27" customWidth="1"/>
    <col min="1293" max="1293" width="22.6640625" style="27" customWidth="1"/>
    <col min="1294" max="1308" width="1.44140625" style="27"/>
    <col min="1309" max="1309" width="0" style="27" hidden="1" customWidth="1"/>
    <col min="1310" max="1503" width="1.44140625" style="27"/>
    <col min="1504" max="1504" width="1.6640625" style="27" customWidth="1"/>
    <col min="1505" max="1511" width="1.44140625" style="27"/>
    <col min="1512" max="1512" width="1.5546875" style="27" customWidth="1"/>
    <col min="1513" max="1519" width="1.44140625" style="27"/>
    <col min="1520" max="1520" width="1.5546875" style="27" customWidth="1"/>
    <col min="1521" max="1528" width="1.44140625" style="27"/>
    <col min="1529" max="1529" width="1" style="27" customWidth="1"/>
    <col min="1530" max="1530" width="1.44140625" style="27" customWidth="1"/>
    <col min="1531" max="1537" width="1.44140625" style="27"/>
    <col min="1538" max="1539" width="0" style="27" hidden="1" customWidth="1"/>
    <col min="1540" max="1545" width="1.44140625" style="27"/>
    <col min="1546" max="1546" width="0.33203125" style="27" customWidth="1"/>
    <col min="1547" max="1547" width="0" style="27" hidden="1" customWidth="1"/>
    <col min="1548" max="1548" width="2.44140625" style="27" customWidth="1"/>
    <col min="1549" max="1549" width="22.6640625" style="27" customWidth="1"/>
    <col min="1550" max="1564" width="1.44140625" style="27"/>
    <col min="1565" max="1565" width="0" style="27" hidden="1" customWidth="1"/>
    <col min="1566" max="1759" width="1.44140625" style="27"/>
    <col min="1760" max="1760" width="1.6640625" style="27" customWidth="1"/>
    <col min="1761" max="1767" width="1.44140625" style="27"/>
    <col min="1768" max="1768" width="1.5546875" style="27" customWidth="1"/>
    <col min="1769" max="1775" width="1.44140625" style="27"/>
    <col min="1776" max="1776" width="1.5546875" style="27" customWidth="1"/>
    <col min="1777" max="1784" width="1.44140625" style="27"/>
    <col min="1785" max="1785" width="1" style="27" customWidth="1"/>
    <col min="1786" max="1786" width="1.44140625" style="27" customWidth="1"/>
    <col min="1787" max="1793" width="1.44140625" style="27"/>
    <col min="1794" max="1795" width="0" style="27" hidden="1" customWidth="1"/>
    <col min="1796" max="1801" width="1.44140625" style="27"/>
    <col min="1802" max="1802" width="0.33203125" style="27" customWidth="1"/>
    <col min="1803" max="1803" width="0" style="27" hidden="1" customWidth="1"/>
    <col min="1804" max="1804" width="2.44140625" style="27" customWidth="1"/>
    <col min="1805" max="1805" width="22.6640625" style="27" customWidth="1"/>
    <col min="1806" max="1820" width="1.44140625" style="27"/>
    <col min="1821" max="1821" width="0" style="27" hidden="1" customWidth="1"/>
    <col min="1822" max="2015" width="1.44140625" style="27"/>
    <col min="2016" max="2016" width="1.6640625" style="27" customWidth="1"/>
    <col min="2017" max="2023" width="1.44140625" style="27"/>
    <col min="2024" max="2024" width="1.5546875" style="27" customWidth="1"/>
    <col min="2025" max="2031" width="1.44140625" style="27"/>
    <col min="2032" max="2032" width="1.5546875" style="27" customWidth="1"/>
    <col min="2033" max="2040" width="1.44140625" style="27"/>
    <col min="2041" max="2041" width="1" style="27" customWidth="1"/>
    <col min="2042" max="2042" width="1.44140625" style="27" customWidth="1"/>
    <col min="2043" max="2049" width="1.44140625" style="27"/>
    <col min="2050" max="2051" width="0" style="27" hidden="1" customWidth="1"/>
    <col min="2052" max="2057" width="1.44140625" style="27"/>
    <col min="2058" max="2058" width="0.33203125" style="27" customWidth="1"/>
    <col min="2059" max="2059" width="0" style="27" hidden="1" customWidth="1"/>
    <col min="2060" max="2060" width="2.44140625" style="27" customWidth="1"/>
    <col min="2061" max="2061" width="22.6640625" style="27" customWidth="1"/>
    <col min="2062" max="2076" width="1.44140625" style="27"/>
    <col min="2077" max="2077" width="0" style="27" hidden="1" customWidth="1"/>
    <col min="2078" max="2271" width="1.44140625" style="27"/>
    <col min="2272" max="2272" width="1.6640625" style="27" customWidth="1"/>
    <col min="2273" max="2279" width="1.44140625" style="27"/>
    <col min="2280" max="2280" width="1.5546875" style="27" customWidth="1"/>
    <col min="2281" max="2287" width="1.44140625" style="27"/>
    <col min="2288" max="2288" width="1.5546875" style="27" customWidth="1"/>
    <col min="2289" max="2296" width="1.44140625" style="27"/>
    <col min="2297" max="2297" width="1" style="27" customWidth="1"/>
    <col min="2298" max="2298" width="1.44140625" style="27" customWidth="1"/>
    <col min="2299" max="2305" width="1.44140625" style="27"/>
    <col min="2306" max="2307" width="0" style="27" hidden="1" customWidth="1"/>
    <col min="2308" max="2313" width="1.44140625" style="27"/>
    <col min="2314" max="2314" width="0.33203125" style="27" customWidth="1"/>
    <col min="2315" max="2315" width="0" style="27" hidden="1" customWidth="1"/>
    <col min="2316" max="2316" width="2.44140625" style="27" customWidth="1"/>
    <col min="2317" max="2317" width="22.6640625" style="27" customWidth="1"/>
    <col min="2318" max="2332" width="1.44140625" style="27"/>
    <col min="2333" max="2333" width="0" style="27" hidden="1" customWidth="1"/>
    <col min="2334" max="2527" width="1.44140625" style="27"/>
    <col min="2528" max="2528" width="1.6640625" style="27" customWidth="1"/>
    <col min="2529" max="2535" width="1.44140625" style="27"/>
    <col min="2536" max="2536" width="1.5546875" style="27" customWidth="1"/>
    <col min="2537" max="2543" width="1.44140625" style="27"/>
    <col min="2544" max="2544" width="1.5546875" style="27" customWidth="1"/>
    <col min="2545" max="2552" width="1.44140625" style="27"/>
    <col min="2553" max="2553" width="1" style="27" customWidth="1"/>
    <col min="2554" max="2554" width="1.44140625" style="27" customWidth="1"/>
    <col min="2555" max="2561" width="1.44140625" style="27"/>
    <col min="2562" max="2563" width="0" style="27" hidden="1" customWidth="1"/>
    <col min="2564" max="2569" width="1.44140625" style="27"/>
    <col min="2570" max="2570" width="0.33203125" style="27" customWidth="1"/>
    <col min="2571" max="2571" width="0" style="27" hidden="1" customWidth="1"/>
    <col min="2572" max="2572" width="2.44140625" style="27" customWidth="1"/>
    <col min="2573" max="2573" width="22.6640625" style="27" customWidth="1"/>
    <col min="2574" max="2588" width="1.44140625" style="27"/>
    <col min="2589" max="2589" width="0" style="27" hidden="1" customWidth="1"/>
    <col min="2590" max="2783" width="1.44140625" style="27"/>
    <col min="2784" max="2784" width="1.6640625" style="27" customWidth="1"/>
    <col min="2785" max="2791" width="1.44140625" style="27"/>
    <col min="2792" max="2792" width="1.5546875" style="27" customWidth="1"/>
    <col min="2793" max="2799" width="1.44140625" style="27"/>
    <col min="2800" max="2800" width="1.5546875" style="27" customWidth="1"/>
    <col min="2801" max="2808" width="1.44140625" style="27"/>
    <col min="2809" max="2809" width="1" style="27" customWidth="1"/>
    <col min="2810" max="2810" width="1.44140625" style="27" customWidth="1"/>
    <col min="2811" max="2817" width="1.44140625" style="27"/>
    <col min="2818" max="2819" width="0" style="27" hidden="1" customWidth="1"/>
    <col min="2820" max="2825" width="1.44140625" style="27"/>
    <col min="2826" max="2826" width="0.33203125" style="27" customWidth="1"/>
    <col min="2827" max="2827" width="0" style="27" hidden="1" customWidth="1"/>
    <col min="2828" max="2828" width="2.44140625" style="27" customWidth="1"/>
    <col min="2829" max="2829" width="22.6640625" style="27" customWidth="1"/>
    <col min="2830" max="2844" width="1.44140625" style="27"/>
    <col min="2845" max="2845" width="0" style="27" hidden="1" customWidth="1"/>
    <col min="2846" max="3039" width="1.44140625" style="27"/>
    <col min="3040" max="3040" width="1.6640625" style="27" customWidth="1"/>
    <col min="3041" max="3047" width="1.44140625" style="27"/>
    <col min="3048" max="3048" width="1.5546875" style="27" customWidth="1"/>
    <col min="3049" max="3055" width="1.44140625" style="27"/>
    <col min="3056" max="3056" width="1.5546875" style="27" customWidth="1"/>
    <col min="3057" max="3064" width="1.44140625" style="27"/>
    <col min="3065" max="3065" width="1" style="27" customWidth="1"/>
    <col min="3066" max="3066" width="1.44140625" style="27" customWidth="1"/>
    <col min="3067" max="3073" width="1.44140625" style="27"/>
    <col min="3074" max="3075" width="0" style="27" hidden="1" customWidth="1"/>
    <col min="3076" max="3081" width="1.44140625" style="27"/>
    <col min="3082" max="3082" width="0.33203125" style="27" customWidth="1"/>
    <col min="3083" max="3083" width="0" style="27" hidden="1" customWidth="1"/>
    <col min="3084" max="3084" width="2.44140625" style="27" customWidth="1"/>
    <col min="3085" max="3085" width="22.6640625" style="27" customWidth="1"/>
    <col min="3086" max="3100" width="1.44140625" style="27"/>
    <col min="3101" max="3101" width="0" style="27" hidden="1" customWidth="1"/>
    <col min="3102" max="3295" width="1.44140625" style="27"/>
    <col min="3296" max="3296" width="1.6640625" style="27" customWidth="1"/>
    <col min="3297" max="3303" width="1.44140625" style="27"/>
    <col min="3304" max="3304" width="1.5546875" style="27" customWidth="1"/>
    <col min="3305" max="3311" width="1.44140625" style="27"/>
    <col min="3312" max="3312" width="1.5546875" style="27" customWidth="1"/>
    <col min="3313" max="3320" width="1.44140625" style="27"/>
    <col min="3321" max="3321" width="1" style="27" customWidth="1"/>
    <col min="3322" max="3322" width="1.44140625" style="27" customWidth="1"/>
    <col min="3323" max="3329" width="1.44140625" style="27"/>
    <col min="3330" max="3331" width="0" style="27" hidden="1" customWidth="1"/>
    <col min="3332" max="3337" width="1.44140625" style="27"/>
    <col min="3338" max="3338" width="0.33203125" style="27" customWidth="1"/>
    <col min="3339" max="3339" width="0" style="27" hidden="1" customWidth="1"/>
    <col min="3340" max="3340" width="2.44140625" style="27" customWidth="1"/>
    <col min="3341" max="3341" width="22.6640625" style="27" customWidth="1"/>
    <col min="3342" max="3356" width="1.44140625" style="27"/>
    <col min="3357" max="3357" width="0" style="27" hidden="1" customWidth="1"/>
    <col min="3358" max="3551" width="1.44140625" style="27"/>
    <col min="3552" max="3552" width="1.6640625" style="27" customWidth="1"/>
    <col min="3553" max="3559" width="1.44140625" style="27"/>
    <col min="3560" max="3560" width="1.5546875" style="27" customWidth="1"/>
    <col min="3561" max="3567" width="1.44140625" style="27"/>
    <col min="3568" max="3568" width="1.5546875" style="27" customWidth="1"/>
    <col min="3569" max="3576" width="1.44140625" style="27"/>
    <col min="3577" max="3577" width="1" style="27" customWidth="1"/>
    <col min="3578" max="3578" width="1.44140625" style="27" customWidth="1"/>
    <col min="3579" max="3585" width="1.44140625" style="27"/>
    <col min="3586" max="3587" width="0" style="27" hidden="1" customWidth="1"/>
    <col min="3588" max="3593" width="1.44140625" style="27"/>
    <col min="3594" max="3594" width="0.33203125" style="27" customWidth="1"/>
    <col min="3595" max="3595" width="0" style="27" hidden="1" customWidth="1"/>
    <col min="3596" max="3596" width="2.44140625" style="27" customWidth="1"/>
    <col min="3597" max="3597" width="22.6640625" style="27" customWidth="1"/>
    <col min="3598" max="3612" width="1.44140625" style="27"/>
    <col min="3613" max="3613" width="0" style="27" hidden="1" customWidth="1"/>
    <col min="3614" max="3807" width="1.44140625" style="27"/>
    <col min="3808" max="3808" width="1.6640625" style="27" customWidth="1"/>
    <col min="3809" max="3815" width="1.44140625" style="27"/>
    <col min="3816" max="3816" width="1.5546875" style="27" customWidth="1"/>
    <col min="3817" max="3823" width="1.44140625" style="27"/>
    <col min="3824" max="3824" width="1.5546875" style="27" customWidth="1"/>
    <col min="3825" max="3832" width="1.44140625" style="27"/>
    <col min="3833" max="3833" width="1" style="27" customWidth="1"/>
    <col min="3834" max="3834" width="1.44140625" style="27" customWidth="1"/>
    <col min="3835" max="3841" width="1.44140625" style="27"/>
    <col min="3842" max="3843" width="0" style="27" hidden="1" customWidth="1"/>
    <col min="3844" max="3849" width="1.44140625" style="27"/>
    <col min="3850" max="3850" width="0.33203125" style="27" customWidth="1"/>
    <col min="3851" max="3851" width="0" style="27" hidden="1" customWidth="1"/>
    <col min="3852" max="3852" width="2.44140625" style="27" customWidth="1"/>
    <col min="3853" max="3853" width="22.6640625" style="27" customWidth="1"/>
    <col min="3854" max="3868" width="1.44140625" style="27"/>
    <col min="3869" max="3869" width="0" style="27" hidden="1" customWidth="1"/>
    <col min="3870" max="4063" width="1.44140625" style="27"/>
    <col min="4064" max="4064" width="1.6640625" style="27" customWidth="1"/>
    <col min="4065" max="4071" width="1.44140625" style="27"/>
    <col min="4072" max="4072" width="1.5546875" style="27" customWidth="1"/>
    <col min="4073" max="4079" width="1.44140625" style="27"/>
    <col min="4080" max="4080" width="1.5546875" style="27" customWidth="1"/>
    <col min="4081" max="4088" width="1.44140625" style="27"/>
    <col min="4089" max="4089" width="1" style="27" customWidth="1"/>
    <col min="4090" max="4090" width="1.44140625" style="27" customWidth="1"/>
    <col min="4091" max="4097" width="1.44140625" style="27"/>
    <col min="4098" max="4099" width="0" style="27" hidden="1" customWidth="1"/>
    <col min="4100" max="4105" width="1.44140625" style="27"/>
    <col min="4106" max="4106" width="0.33203125" style="27" customWidth="1"/>
    <col min="4107" max="4107" width="0" style="27" hidden="1" customWidth="1"/>
    <col min="4108" max="4108" width="2.44140625" style="27" customWidth="1"/>
    <col min="4109" max="4109" width="22.6640625" style="27" customWidth="1"/>
    <col min="4110" max="4124" width="1.44140625" style="27"/>
    <col min="4125" max="4125" width="0" style="27" hidden="1" customWidth="1"/>
    <col min="4126" max="4319" width="1.44140625" style="27"/>
    <col min="4320" max="4320" width="1.6640625" style="27" customWidth="1"/>
    <col min="4321" max="4327" width="1.44140625" style="27"/>
    <col min="4328" max="4328" width="1.5546875" style="27" customWidth="1"/>
    <col min="4329" max="4335" width="1.44140625" style="27"/>
    <col min="4336" max="4336" width="1.5546875" style="27" customWidth="1"/>
    <col min="4337" max="4344" width="1.44140625" style="27"/>
    <col min="4345" max="4345" width="1" style="27" customWidth="1"/>
    <col min="4346" max="4346" width="1.44140625" style="27" customWidth="1"/>
    <col min="4347" max="4353" width="1.44140625" style="27"/>
    <col min="4354" max="4355" width="0" style="27" hidden="1" customWidth="1"/>
    <col min="4356" max="4361" width="1.44140625" style="27"/>
    <col min="4362" max="4362" width="0.33203125" style="27" customWidth="1"/>
    <col min="4363" max="4363" width="0" style="27" hidden="1" customWidth="1"/>
    <col min="4364" max="4364" width="2.44140625" style="27" customWidth="1"/>
    <col min="4365" max="4365" width="22.6640625" style="27" customWidth="1"/>
    <col min="4366" max="4380" width="1.44140625" style="27"/>
    <col min="4381" max="4381" width="0" style="27" hidden="1" customWidth="1"/>
    <col min="4382" max="4575" width="1.44140625" style="27"/>
    <col min="4576" max="4576" width="1.6640625" style="27" customWidth="1"/>
    <col min="4577" max="4583" width="1.44140625" style="27"/>
    <col min="4584" max="4584" width="1.5546875" style="27" customWidth="1"/>
    <col min="4585" max="4591" width="1.44140625" style="27"/>
    <col min="4592" max="4592" width="1.5546875" style="27" customWidth="1"/>
    <col min="4593" max="4600" width="1.44140625" style="27"/>
    <col min="4601" max="4601" width="1" style="27" customWidth="1"/>
    <col min="4602" max="4602" width="1.44140625" style="27" customWidth="1"/>
    <col min="4603" max="4609" width="1.44140625" style="27"/>
    <col min="4610" max="4611" width="0" style="27" hidden="1" customWidth="1"/>
    <col min="4612" max="4617" width="1.44140625" style="27"/>
    <col min="4618" max="4618" width="0.33203125" style="27" customWidth="1"/>
    <col min="4619" max="4619" width="0" style="27" hidden="1" customWidth="1"/>
    <col min="4620" max="4620" width="2.44140625" style="27" customWidth="1"/>
    <col min="4621" max="4621" width="22.6640625" style="27" customWidth="1"/>
    <col min="4622" max="4636" width="1.44140625" style="27"/>
    <col min="4637" max="4637" width="0" style="27" hidden="1" customWidth="1"/>
    <col min="4638" max="4831" width="1.44140625" style="27"/>
    <col min="4832" max="4832" width="1.6640625" style="27" customWidth="1"/>
    <col min="4833" max="4839" width="1.44140625" style="27"/>
    <col min="4840" max="4840" width="1.5546875" style="27" customWidth="1"/>
    <col min="4841" max="4847" width="1.44140625" style="27"/>
    <col min="4848" max="4848" width="1.5546875" style="27" customWidth="1"/>
    <col min="4849" max="4856" width="1.44140625" style="27"/>
    <col min="4857" max="4857" width="1" style="27" customWidth="1"/>
    <col min="4858" max="4858" width="1.44140625" style="27" customWidth="1"/>
    <col min="4859" max="4865" width="1.44140625" style="27"/>
    <col min="4866" max="4867" width="0" style="27" hidden="1" customWidth="1"/>
    <col min="4868" max="4873" width="1.44140625" style="27"/>
    <col min="4874" max="4874" width="0.33203125" style="27" customWidth="1"/>
    <col min="4875" max="4875" width="0" style="27" hidden="1" customWidth="1"/>
    <col min="4876" max="4876" width="2.44140625" style="27" customWidth="1"/>
    <col min="4877" max="4877" width="22.6640625" style="27" customWidth="1"/>
    <col min="4878" max="4892" width="1.44140625" style="27"/>
    <col min="4893" max="4893" width="0" style="27" hidden="1" customWidth="1"/>
    <col min="4894" max="5087" width="1.44140625" style="27"/>
    <col min="5088" max="5088" width="1.6640625" style="27" customWidth="1"/>
    <col min="5089" max="5095" width="1.44140625" style="27"/>
    <col min="5096" max="5096" width="1.5546875" style="27" customWidth="1"/>
    <col min="5097" max="5103" width="1.44140625" style="27"/>
    <col min="5104" max="5104" width="1.5546875" style="27" customWidth="1"/>
    <col min="5105" max="5112" width="1.44140625" style="27"/>
    <col min="5113" max="5113" width="1" style="27" customWidth="1"/>
    <col min="5114" max="5114" width="1.44140625" style="27" customWidth="1"/>
    <col min="5115" max="5121" width="1.44140625" style="27"/>
    <col min="5122" max="5123" width="0" style="27" hidden="1" customWidth="1"/>
    <col min="5124" max="5129" width="1.44140625" style="27"/>
    <col min="5130" max="5130" width="0.33203125" style="27" customWidth="1"/>
    <col min="5131" max="5131" width="0" style="27" hidden="1" customWidth="1"/>
    <col min="5132" max="5132" width="2.44140625" style="27" customWidth="1"/>
    <col min="5133" max="5133" width="22.6640625" style="27" customWidth="1"/>
    <col min="5134" max="5148" width="1.44140625" style="27"/>
    <col min="5149" max="5149" width="0" style="27" hidden="1" customWidth="1"/>
    <col min="5150" max="5343" width="1.44140625" style="27"/>
    <col min="5344" max="5344" width="1.6640625" style="27" customWidth="1"/>
    <col min="5345" max="5351" width="1.44140625" style="27"/>
    <col min="5352" max="5352" width="1.5546875" style="27" customWidth="1"/>
    <col min="5353" max="5359" width="1.44140625" style="27"/>
    <col min="5360" max="5360" width="1.5546875" style="27" customWidth="1"/>
    <col min="5361" max="5368" width="1.44140625" style="27"/>
    <col min="5369" max="5369" width="1" style="27" customWidth="1"/>
    <col min="5370" max="5370" width="1.44140625" style="27" customWidth="1"/>
    <col min="5371" max="5377" width="1.44140625" style="27"/>
    <col min="5378" max="5379" width="0" style="27" hidden="1" customWidth="1"/>
    <col min="5380" max="5385" width="1.44140625" style="27"/>
    <col min="5386" max="5386" width="0.33203125" style="27" customWidth="1"/>
    <col min="5387" max="5387" width="0" style="27" hidden="1" customWidth="1"/>
    <col min="5388" max="5388" width="2.44140625" style="27" customWidth="1"/>
    <col min="5389" max="5389" width="22.6640625" style="27" customWidth="1"/>
    <col min="5390" max="5404" width="1.44140625" style="27"/>
    <col min="5405" max="5405" width="0" style="27" hidden="1" customWidth="1"/>
    <col min="5406" max="5599" width="1.44140625" style="27"/>
    <col min="5600" max="5600" width="1.6640625" style="27" customWidth="1"/>
    <col min="5601" max="5607" width="1.44140625" style="27"/>
    <col min="5608" max="5608" width="1.5546875" style="27" customWidth="1"/>
    <col min="5609" max="5615" width="1.44140625" style="27"/>
    <col min="5616" max="5616" width="1.5546875" style="27" customWidth="1"/>
    <col min="5617" max="5624" width="1.44140625" style="27"/>
    <col min="5625" max="5625" width="1" style="27" customWidth="1"/>
    <col min="5626" max="5626" width="1.44140625" style="27" customWidth="1"/>
    <col min="5627" max="5633" width="1.44140625" style="27"/>
    <col min="5634" max="5635" width="0" style="27" hidden="1" customWidth="1"/>
    <col min="5636" max="5641" width="1.44140625" style="27"/>
    <col min="5642" max="5642" width="0.33203125" style="27" customWidth="1"/>
    <col min="5643" max="5643" width="0" style="27" hidden="1" customWidth="1"/>
    <col min="5644" max="5644" width="2.44140625" style="27" customWidth="1"/>
    <col min="5645" max="5645" width="22.6640625" style="27" customWidth="1"/>
    <col min="5646" max="5660" width="1.44140625" style="27"/>
    <col min="5661" max="5661" width="0" style="27" hidden="1" customWidth="1"/>
    <col min="5662" max="5855" width="1.44140625" style="27"/>
    <col min="5856" max="5856" width="1.6640625" style="27" customWidth="1"/>
    <col min="5857" max="5863" width="1.44140625" style="27"/>
    <col min="5864" max="5864" width="1.5546875" style="27" customWidth="1"/>
    <col min="5865" max="5871" width="1.44140625" style="27"/>
    <col min="5872" max="5872" width="1.5546875" style="27" customWidth="1"/>
    <col min="5873" max="5880" width="1.44140625" style="27"/>
    <col min="5881" max="5881" width="1" style="27" customWidth="1"/>
    <col min="5882" max="5882" width="1.44140625" style="27" customWidth="1"/>
    <col min="5883" max="5889" width="1.44140625" style="27"/>
    <col min="5890" max="5891" width="0" style="27" hidden="1" customWidth="1"/>
    <col min="5892" max="5897" width="1.44140625" style="27"/>
    <col min="5898" max="5898" width="0.33203125" style="27" customWidth="1"/>
    <col min="5899" max="5899" width="0" style="27" hidden="1" customWidth="1"/>
    <col min="5900" max="5900" width="2.44140625" style="27" customWidth="1"/>
    <col min="5901" max="5901" width="22.6640625" style="27" customWidth="1"/>
    <col min="5902" max="5916" width="1.44140625" style="27"/>
    <col min="5917" max="5917" width="0" style="27" hidden="1" customWidth="1"/>
    <col min="5918" max="6111" width="1.44140625" style="27"/>
    <col min="6112" max="6112" width="1.6640625" style="27" customWidth="1"/>
    <col min="6113" max="6119" width="1.44140625" style="27"/>
    <col min="6120" max="6120" width="1.5546875" style="27" customWidth="1"/>
    <col min="6121" max="6127" width="1.44140625" style="27"/>
    <col min="6128" max="6128" width="1.5546875" style="27" customWidth="1"/>
    <col min="6129" max="6136" width="1.44140625" style="27"/>
    <col min="6137" max="6137" width="1" style="27" customWidth="1"/>
    <col min="6138" max="6138" width="1.44140625" style="27" customWidth="1"/>
    <col min="6139" max="6145" width="1.44140625" style="27"/>
    <col min="6146" max="6147" width="0" style="27" hidden="1" customWidth="1"/>
    <col min="6148" max="6153" width="1.44140625" style="27"/>
    <col min="6154" max="6154" width="0.33203125" style="27" customWidth="1"/>
    <col min="6155" max="6155" width="0" style="27" hidden="1" customWidth="1"/>
    <col min="6156" max="6156" width="2.44140625" style="27" customWidth="1"/>
    <col min="6157" max="6157" width="22.6640625" style="27" customWidth="1"/>
    <col min="6158" max="6172" width="1.44140625" style="27"/>
    <col min="6173" max="6173" width="0" style="27" hidden="1" customWidth="1"/>
    <col min="6174" max="6367" width="1.44140625" style="27"/>
    <col min="6368" max="6368" width="1.6640625" style="27" customWidth="1"/>
    <col min="6369" max="6375" width="1.44140625" style="27"/>
    <col min="6376" max="6376" width="1.5546875" style="27" customWidth="1"/>
    <col min="6377" max="6383" width="1.44140625" style="27"/>
    <col min="6384" max="6384" width="1.5546875" style="27" customWidth="1"/>
    <col min="6385" max="6392" width="1.44140625" style="27"/>
    <col min="6393" max="6393" width="1" style="27" customWidth="1"/>
    <col min="6394" max="6394" width="1.44140625" style="27" customWidth="1"/>
    <col min="6395" max="6401" width="1.44140625" style="27"/>
    <col min="6402" max="6403" width="0" style="27" hidden="1" customWidth="1"/>
    <col min="6404" max="6409" width="1.44140625" style="27"/>
    <col min="6410" max="6410" width="0.33203125" style="27" customWidth="1"/>
    <col min="6411" max="6411" width="0" style="27" hidden="1" customWidth="1"/>
    <col min="6412" max="6412" width="2.44140625" style="27" customWidth="1"/>
    <col min="6413" max="6413" width="22.6640625" style="27" customWidth="1"/>
    <col min="6414" max="6428" width="1.44140625" style="27"/>
    <col min="6429" max="6429" width="0" style="27" hidden="1" customWidth="1"/>
    <col min="6430" max="6623" width="1.44140625" style="27"/>
    <col min="6624" max="6624" width="1.6640625" style="27" customWidth="1"/>
    <col min="6625" max="6631" width="1.44140625" style="27"/>
    <col min="6632" max="6632" width="1.5546875" style="27" customWidth="1"/>
    <col min="6633" max="6639" width="1.44140625" style="27"/>
    <col min="6640" max="6640" width="1.5546875" style="27" customWidth="1"/>
    <col min="6641" max="6648" width="1.44140625" style="27"/>
    <col min="6649" max="6649" width="1" style="27" customWidth="1"/>
    <col min="6650" max="6650" width="1.44140625" style="27" customWidth="1"/>
    <col min="6651" max="6657" width="1.44140625" style="27"/>
    <col min="6658" max="6659" width="0" style="27" hidden="1" customWidth="1"/>
    <col min="6660" max="6665" width="1.44140625" style="27"/>
    <col min="6666" max="6666" width="0.33203125" style="27" customWidth="1"/>
    <col min="6667" max="6667" width="0" style="27" hidden="1" customWidth="1"/>
    <col min="6668" max="6668" width="2.44140625" style="27" customWidth="1"/>
    <col min="6669" max="6669" width="22.6640625" style="27" customWidth="1"/>
    <col min="6670" max="6684" width="1.44140625" style="27"/>
    <col min="6685" max="6685" width="0" style="27" hidden="1" customWidth="1"/>
    <col min="6686" max="6879" width="1.44140625" style="27"/>
    <col min="6880" max="6880" width="1.6640625" style="27" customWidth="1"/>
    <col min="6881" max="6887" width="1.44140625" style="27"/>
    <col min="6888" max="6888" width="1.5546875" style="27" customWidth="1"/>
    <col min="6889" max="6895" width="1.44140625" style="27"/>
    <col min="6896" max="6896" width="1.5546875" style="27" customWidth="1"/>
    <col min="6897" max="6904" width="1.44140625" style="27"/>
    <col min="6905" max="6905" width="1" style="27" customWidth="1"/>
    <col min="6906" max="6906" width="1.44140625" style="27" customWidth="1"/>
    <col min="6907" max="6913" width="1.44140625" style="27"/>
    <col min="6914" max="6915" width="0" style="27" hidden="1" customWidth="1"/>
    <col min="6916" max="6921" width="1.44140625" style="27"/>
    <col min="6922" max="6922" width="0.33203125" style="27" customWidth="1"/>
    <col min="6923" max="6923" width="0" style="27" hidden="1" customWidth="1"/>
    <col min="6924" max="6924" width="2.44140625" style="27" customWidth="1"/>
    <col min="6925" max="6925" width="22.6640625" style="27" customWidth="1"/>
    <col min="6926" max="6940" width="1.44140625" style="27"/>
    <col min="6941" max="6941" width="0" style="27" hidden="1" customWidth="1"/>
    <col min="6942" max="7135" width="1.44140625" style="27"/>
    <col min="7136" max="7136" width="1.6640625" style="27" customWidth="1"/>
    <col min="7137" max="7143" width="1.44140625" style="27"/>
    <col min="7144" max="7144" width="1.5546875" style="27" customWidth="1"/>
    <col min="7145" max="7151" width="1.44140625" style="27"/>
    <col min="7152" max="7152" width="1.5546875" style="27" customWidth="1"/>
    <col min="7153" max="7160" width="1.44140625" style="27"/>
    <col min="7161" max="7161" width="1" style="27" customWidth="1"/>
    <col min="7162" max="7162" width="1.44140625" style="27" customWidth="1"/>
    <col min="7163" max="7169" width="1.44140625" style="27"/>
    <col min="7170" max="7171" width="0" style="27" hidden="1" customWidth="1"/>
    <col min="7172" max="7177" width="1.44140625" style="27"/>
    <col min="7178" max="7178" width="0.33203125" style="27" customWidth="1"/>
    <col min="7179" max="7179" width="0" style="27" hidden="1" customWidth="1"/>
    <col min="7180" max="7180" width="2.44140625" style="27" customWidth="1"/>
    <col min="7181" max="7181" width="22.6640625" style="27" customWidth="1"/>
    <col min="7182" max="7196" width="1.44140625" style="27"/>
    <col min="7197" max="7197" width="0" style="27" hidden="1" customWidth="1"/>
    <col min="7198" max="7391" width="1.44140625" style="27"/>
    <col min="7392" max="7392" width="1.6640625" style="27" customWidth="1"/>
    <col min="7393" max="7399" width="1.44140625" style="27"/>
    <col min="7400" max="7400" width="1.5546875" style="27" customWidth="1"/>
    <col min="7401" max="7407" width="1.44140625" style="27"/>
    <col min="7408" max="7408" width="1.5546875" style="27" customWidth="1"/>
    <col min="7409" max="7416" width="1.44140625" style="27"/>
    <col min="7417" max="7417" width="1" style="27" customWidth="1"/>
    <col min="7418" max="7418" width="1.44140625" style="27" customWidth="1"/>
    <col min="7419" max="7425" width="1.44140625" style="27"/>
    <col min="7426" max="7427" width="0" style="27" hidden="1" customWidth="1"/>
    <col min="7428" max="7433" width="1.44140625" style="27"/>
    <col min="7434" max="7434" width="0.33203125" style="27" customWidth="1"/>
    <col min="7435" max="7435" width="0" style="27" hidden="1" customWidth="1"/>
    <col min="7436" max="7436" width="2.44140625" style="27" customWidth="1"/>
    <col min="7437" max="7437" width="22.6640625" style="27" customWidth="1"/>
    <col min="7438" max="7452" width="1.44140625" style="27"/>
    <col min="7453" max="7453" width="0" style="27" hidden="1" customWidth="1"/>
    <col min="7454" max="7647" width="1.44140625" style="27"/>
    <col min="7648" max="7648" width="1.6640625" style="27" customWidth="1"/>
    <col min="7649" max="7655" width="1.44140625" style="27"/>
    <col min="7656" max="7656" width="1.5546875" style="27" customWidth="1"/>
    <col min="7657" max="7663" width="1.44140625" style="27"/>
    <col min="7664" max="7664" width="1.5546875" style="27" customWidth="1"/>
    <col min="7665" max="7672" width="1.44140625" style="27"/>
    <col min="7673" max="7673" width="1" style="27" customWidth="1"/>
    <col min="7674" max="7674" width="1.44140625" style="27" customWidth="1"/>
    <col min="7675" max="7681" width="1.44140625" style="27"/>
    <col min="7682" max="7683" width="0" style="27" hidden="1" customWidth="1"/>
    <col min="7684" max="7689" width="1.44140625" style="27"/>
    <col min="7690" max="7690" width="0.33203125" style="27" customWidth="1"/>
    <col min="7691" max="7691" width="0" style="27" hidden="1" customWidth="1"/>
    <col min="7692" max="7692" width="2.44140625" style="27" customWidth="1"/>
    <col min="7693" max="7693" width="22.6640625" style="27" customWidth="1"/>
    <col min="7694" max="7708" width="1.44140625" style="27"/>
    <col min="7709" max="7709" width="0" style="27" hidden="1" customWidth="1"/>
    <col min="7710" max="7903" width="1.44140625" style="27"/>
    <col min="7904" max="7904" width="1.6640625" style="27" customWidth="1"/>
    <col min="7905" max="7911" width="1.44140625" style="27"/>
    <col min="7912" max="7912" width="1.5546875" style="27" customWidth="1"/>
    <col min="7913" max="7919" width="1.44140625" style="27"/>
    <col min="7920" max="7920" width="1.5546875" style="27" customWidth="1"/>
    <col min="7921" max="7928" width="1.44140625" style="27"/>
    <col min="7929" max="7929" width="1" style="27" customWidth="1"/>
    <col min="7930" max="7930" width="1.44140625" style="27" customWidth="1"/>
    <col min="7931" max="7937" width="1.44140625" style="27"/>
    <col min="7938" max="7939" width="0" style="27" hidden="1" customWidth="1"/>
    <col min="7940" max="7945" width="1.44140625" style="27"/>
    <col min="7946" max="7946" width="0.33203125" style="27" customWidth="1"/>
    <col min="7947" max="7947" width="0" style="27" hidden="1" customWidth="1"/>
    <col min="7948" max="7948" width="2.44140625" style="27" customWidth="1"/>
    <col min="7949" max="7949" width="22.6640625" style="27" customWidth="1"/>
    <col min="7950" max="7964" width="1.44140625" style="27"/>
    <col min="7965" max="7965" width="0" style="27" hidden="1" customWidth="1"/>
    <col min="7966" max="8159" width="1.44140625" style="27"/>
    <col min="8160" max="8160" width="1.6640625" style="27" customWidth="1"/>
    <col min="8161" max="8167" width="1.44140625" style="27"/>
    <col min="8168" max="8168" width="1.5546875" style="27" customWidth="1"/>
    <col min="8169" max="8175" width="1.44140625" style="27"/>
    <col min="8176" max="8176" width="1.5546875" style="27" customWidth="1"/>
    <col min="8177" max="8184" width="1.44140625" style="27"/>
    <col min="8185" max="8185" width="1" style="27" customWidth="1"/>
    <col min="8186" max="8186" width="1.44140625" style="27" customWidth="1"/>
    <col min="8187" max="8193" width="1.44140625" style="27"/>
    <col min="8194" max="8195" width="0" style="27" hidden="1" customWidth="1"/>
    <col min="8196" max="8201" width="1.44140625" style="27"/>
    <col min="8202" max="8202" width="0.33203125" style="27" customWidth="1"/>
    <col min="8203" max="8203" width="0" style="27" hidden="1" customWidth="1"/>
    <col min="8204" max="8204" width="2.44140625" style="27" customWidth="1"/>
    <col min="8205" max="8205" width="22.6640625" style="27" customWidth="1"/>
    <col min="8206" max="8220" width="1.44140625" style="27"/>
    <col min="8221" max="8221" width="0" style="27" hidden="1" customWidth="1"/>
    <col min="8222" max="8415" width="1.44140625" style="27"/>
    <col min="8416" max="8416" width="1.6640625" style="27" customWidth="1"/>
    <col min="8417" max="8423" width="1.44140625" style="27"/>
    <col min="8424" max="8424" width="1.5546875" style="27" customWidth="1"/>
    <col min="8425" max="8431" width="1.44140625" style="27"/>
    <col min="8432" max="8432" width="1.5546875" style="27" customWidth="1"/>
    <col min="8433" max="8440" width="1.44140625" style="27"/>
    <col min="8441" max="8441" width="1" style="27" customWidth="1"/>
    <col min="8442" max="8442" width="1.44140625" style="27" customWidth="1"/>
    <col min="8443" max="8449" width="1.44140625" style="27"/>
    <col min="8450" max="8451" width="0" style="27" hidden="1" customWidth="1"/>
    <col min="8452" max="8457" width="1.44140625" style="27"/>
    <col min="8458" max="8458" width="0.33203125" style="27" customWidth="1"/>
    <col min="8459" max="8459" width="0" style="27" hidden="1" customWidth="1"/>
    <col min="8460" max="8460" width="2.44140625" style="27" customWidth="1"/>
    <col min="8461" max="8461" width="22.6640625" style="27" customWidth="1"/>
    <col min="8462" max="8476" width="1.44140625" style="27"/>
    <col min="8477" max="8477" width="0" style="27" hidden="1" customWidth="1"/>
    <col min="8478" max="8671" width="1.44140625" style="27"/>
    <col min="8672" max="8672" width="1.6640625" style="27" customWidth="1"/>
    <col min="8673" max="8679" width="1.44140625" style="27"/>
    <col min="8680" max="8680" width="1.5546875" style="27" customWidth="1"/>
    <col min="8681" max="8687" width="1.44140625" style="27"/>
    <col min="8688" max="8688" width="1.5546875" style="27" customWidth="1"/>
    <col min="8689" max="8696" width="1.44140625" style="27"/>
    <col min="8697" max="8697" width="1" style="27" customWidth="1"/>
    <col min="8698" max="8698" width="1.44140625" style="27" customWidth="1"/>
    <col min="8699" max="8705" width="1.44140625" style="27"/>
    <col min="8706" max="8707" width="0" style="27" hidden="1" customWidth="1"/>
    <col min="8708" max="8713" width="1.44140625" style="27"/>
    <col min="8714" max="8714" width="0.33203125" style="27" customWidth="1"/>
    <col min="8715" max="8715" width="0" style="27" hidden="1" customWidth="1"/>
    <col min="8716" max="8716" width="2.44140625" style="27" customWidth="1"/>
    <col min="8717" max="8717" width="22.6640625" style="27" customWidth="1"/>
    <col min="8718" max="8732" width="1.44140625" style="27"/>
    <col min="8733" max="8733" width="0" style="27" hidden="1" customWidth="1"/>
    <col min="8734" max="8927" width="1.44140625" style="27"/>
    <col min="8928" max="8928" width="1.6640625" style="27" customWidth="1"/>
    <col min="8929" max="8935" width="1.44140625" style="27"/>
    <col min="8936" max="8936" width="1.5546875" style="27" customWidth="1"/>
    <col min="8937" max="8943" width="1.44140625" style="27"/>
    <col min="8944" max="8944" width="1.5546875" style="27" customWidth="1"/>
    <col min="8945" max="8952" width="1.44140625" style="27"/>
    <col min="8953" max="8953" width="1" style="27" customWidth="1"/>
    <col min="8954" max="8954" width="1.44140625" style="27" customWidth="1"/>
    <col min="8955" max="8961" width="1.44140625" style="27"/>
    <col min="8962" max="8963" width="0" style="27" hidden="1" customWidth="1"/>
    <col min="8964" max="8969" width="1.44140625" style="27"/>
    <col min="8970" max="8970" width="0.33203125" style="27" customWidth="1"/>
    <col min="8971" max="8971" width="0" style="27" hidden="1" customWidth="1"/>
    <col min="8972" max="8972" width="2.44140625" style="27" customWidth="1"/>
    <col min="8973" max="8973" width="22.6640625" style="27" customWidth="1"/>
    <col min="8974" max="8988" width="1.44140625" style="27"/>
    <col min="8989" max="8989" width="0" style="27" hidden="1" customWidth="1"/>
    <col min="8990" max="9183" width="1.44140625" style="27"/>
    <col min="9184" max="9184" width="1.6640625" style="27" customWidth="1"/>
    <col min="9185" max="9191" width="1.44140625" style="27"/>
    <col min="9192" max="9192" width="1.5546875" style="27" customWidth="1"/>
    <col min="9193" max="9199" width="1.44140625" style="27"/>
    <col min="9200" max="9200" width="1.5546875" style="27" customWidth="1"/>
    <col min="9201" max="9208" width="1.44140625" style="27"/>
    <col min="9209" max="9209" width="1" style="27" customWidth="1"/>
    <col min="9210" max="9210" width="1.44140625" style="27" customWidth="1"/>
    <col min="9211" max="9217" width="1.44140625" style="27"/>
    <col min="9218" max="9219" width="0" style="27" hidden="1" customWidth="1"/>
    <col min="9220" max="9225" width="1.44140625" style="27"/>
    <col min="9226" max="9226" width="0.33203125" style="27" customWidth="1"/>
    <col min="9227" max="9227" width="0" style="27" hidden="1" customWidth="1"/>
    <col min="9228" max="9228" width="2.44140625" style="27" customWidth="1"/>
    <col min="9229" max="9229" width="22.6640625" style="27" customWidth="1"/>
    <col min="9230" max="9244" width="1.44140625" style="27"/>
    <col min="9245" max="9245" width="0" style="27" hidden="1" customWidth="1"/>
    <col min="9246" max="9439" width="1.44140625" style="27"/>
    <col min="9440" max="9440" width="1.6640625" style="27" customWidth="1"/>
    <col min="9441" max="9447" width="1.44140625" style="27"/>
    <col min="9448" max="9448" width="1.5546875" style="27" customWidth="1"/>
    <col min="9449" max="9455" width="1.44140625" style="27"/>
    <col min="9456" max="9456" width="1.5546875" style="27" customWidth="1"/>
    <col min="9457" max="9464" width="1.44140625" style="27"/>
    <col min="9465" max="9465" width="1" style="27" customWidth="1"/>
    <col min="9466" max="9466" width="1.44140625" style="27" customWidth="1"/>
    <col min="9467" max="9473" width="1.44140625" style="27"/>
    <col min="9474" max="9475" width="0" style="27" hidden="1" customWidth="1"/>
    <col min="9476" max="9481" width="1.44140625" style="27"/>
    <col min="9482" max="9482" width="0.33203125" style="27" customWidth="1"/>
    <col min="9483" max="9483" width="0" style="27" hidden="1" customWidth="1"/>
    <col min="9484" max="9484" width="2.44140625" style="27" customWidth="1"/>
    <col min="9485" max="9485" width="22.6640625" style="27" customWidth="1"/>
    <col min="9486" max="9500" width="1.44140625" style="27"/>
    <col min="9501" max="9501" width="0" style="27" hidden="1" customWidth="1"/>
    <col min="9502" max="9695" width="1.44140625" style="27"/>
    <col min="9696" max="9696" width="1.6640625" style="27" customWidth="1"/>
    <col min="9697" max="9703" width="1.44140625" style="27"/>
    <col min="9704" max="9704" width="1.5546875" style="27" customWidth="1"/>
    <col min="9705" max="9711" width="1.44140625" style="27"/>
    <col min="9712" max="9712" width="1.5546875" style="27" customWidth="1"/>
    <col min="9713" max="9720" width="1.44140625" style="27"/>
    <col min="9721" max="9721" width="1" style="27" customWidth="1"/>
    <col min="9722" max="9722" width="1.44140625" style="27" customWidth="1"/>
    <col min="9723" max="9729" width="1.44140625" style="27"/>
    <col min="9730" max="9731" width="0" style="27" hidden="1" customWidth="1"/>
    <col min="9732" max="9737" width="1.44140625" style="27"/>
    <col min="9738" max="9738" width="0.33203125" style="27" customWidth="1"/>
    <col min="9739" max="9739" width="0" style="27" hidden="1" customWidth="1"/>
    <col min="9740" max="9740" width="2.44140625" style="27" customWidth="1"/>
    <col min="9741" max="9741" width="22.6640625" style="27" customWidth="1"/>
    <col min="9742" max="9756" width="1.44140625" style="27"/>
    <col min="9757" max="9757" width="0" style="27" hidden="1" customWidth="1"/>
    <col min="9758" max="9951" width="1.44140625" style="27"/>
    <col min="9952" max="9952" width="1.6640625" style="27" customWidth="1"/>
    <col min="9953" max="9959" width="1.44140625" style="27"/>
    <col min="9960" max="9960" width="1.5546875" style="27" customWidth="1"/>
    <col min="9961" max="9967" width="1.44140625" style="27"/>
    <col min="9968" max="9968" width="1.5546875" style="27" customWidth="1"/>
    <col min="9969" max="9976" width="1.44140625" style="27"/>
    <col min="9977" max="9977" width="1" style="27" customWidth="1"/>
    <col min="9978" max="9978" width="1.44140625" style="27" customWidth="1"/>
    <col min="9979" max="9985" width="1.44140625" style="27"/>
    <col min="9986" max="9987" width="0" style="27" hidden="1" customWidth="1"/>
    <col min="9988" max="9993" width="1.44140625" style="27"/>
    <col min="9994" max="9994" width="0.33203125" style="27" customWidth="1"/>
    <col min="9995" max="9995" width="0" style="27" hidden="1" customWidth="1"/>
    <col min="9996" max="9996" width="2.44140625" style="27" customWidth="1"/>
    <col min="9997" max="9997" width="22.6640625" style="27" customWidth="1"/>
    <col min="9998" max="10012" width="1.44140625" style="27"/>
    <col min="10013" max="10013" width="0" style="27" hidden="1" customWidth="1"/>
    <col min="10014" max="10207" width="1.44140625" style="27"/>
    <col min="10208" max="10208" width="1.6640625" style="27" customWidth="1"/>
    <col min="10209" max="10215" width="1.44140625" style="27"/>
    <col min="10216" max="10216" width="1.5546875" style="27" customWidth="1"/>
    <col min="10217" max="10223" width="1.44140625" style="27"/>
    <col min="10224" max="10224" width="1.5546875" style="27" customWidth="1"/>
    <col min="10225" max="10232" width="1.44140625" style="27"/>
    <col min="10233" max="10233" width="1" style="27" customWidth="1"/>
    <col min="10234" max="10234" width="1.44140625" style="27" customWidth="1"/>
    <col min="10235" max="10241" width="1.44140625" style="27"/>
    <col min="10242" max="10243" width="0" style="27" hidden="1" customWidth="1"/>
    <col min="10244" max="10249" width="1.44140625" style="27"/>
    <col min="10250" max="10250" width="0.33203125" style="27" customWidth="1"/>
    <col min="10251" max="10251" width="0" style="27" hidden="1" customWidth="1"/>
    <col min="10252" max="10252" width="2.44140625" style="27" customWidth="1"/>
    <col min="10253" max="10253" width="22.6640625" style="27" customWidth="1"/>
    <col min="10254" max="10268" width="1.44140625" style="27"/>
    <col min="10269" max="10269" width="0" style="27" hidden="1" customWidth="1"/>
    <col min="10270" max="10463" width="1.44140625" style="27"/>
    <col min="10464" max="10464" width="1.6640625" style="27" customWidth="1"/>
    <col min="10465" max="10471" width="1.44140625" style="27"/>
    <col min="10472" max="10472" width="1.5546875" style="27" customWidth="1"/>
    <col min="10473" max="10479" width="1.44140625" style="27"/>
    <col min="10480" max="10480" width="1.5546875" style="27" customWidth="1"/>
    <col min="10481" max="10488" width="1.44140625" style="27"/>
    <col min="10489" max="10489" width="1" style="27" customWidth="1"/>
    <col min="10490" max="10490" width="1.44140625" style="27" customWidth="1"/>
    <col min="10491" max="10497" width="1.44140625" style="27"/>
    <col min="10498" max="10499" width="0" style="27" hidden="1" customWidth="1"/>
    <col min="10500" max="10505" width="1.44140625" style="27"/>
    <col min="10506" max="10506" width="0.33203125" style="27" customWidth="1"/>
    <col min="10507" max="10507" width="0" style="27" hidden="1" customWidth="1"/>
    <col min="10508" max="10508" width="2.44140625" style="27" customWidth="1"/>
    <col min="10509" max="10509" width="22.6640625" style="27" customWidth="1"/>
    <col min="10510" max="10524" width="1.44140625" style="27"/>
    <col min="10525" max="10525" width="0" style="27" hidden="1" customWidth="1"/>
    <col min="10526" max="10719" width="1.44140625" style="27"/>
    <col min="10720" max="10720" width="1.6640625" style="27" customWidth="1"/>
    <col min="10721" max="10727" width="1.44140625" style="27"/>
    <col min="10728" max="10728" width="1.5546875" style="27" customWidth="1"/>
    <col min="10729" max="10735" width="1.44140625" style="27"/>
    <col min="10736" max="10736" width="1.5546875" style="27" customWidth="1"/>
    <col min="10737" max="10744" width="1.44140625" style="27"/>
    <col min="10745" max="10745" width="1" style="27" customWidth="1"/>
    <col min="10746" max="10746" width="1.44140625" style="27" customWidth="1"/>
    <col min="10747" max="10753" width="1.44140625" style="27"/>
    <col min="10754" max="10755" width="0" style="27" hidden="1" customWidth="1"/>
    <col min="10756" max="10761" width="1.44140625" style="27"/>
    <col min="10762" max="10762" width="0.33203125" style="27" customWidth="1"/>
    <col min="10763" max="10763" width="0" style="27" hidden="1" customWidth="1"/>
    <col min="10764" max="10764" width="2.44140625" style="27" customWidth="1"/>
    <col min="10765" max="10765" width="22.6640625" style="27" customWidth="1"/>
    <col min="10766" max="10780" width="1.44140625" style="27"/>
    <col min="10781" max="10781" width="0" style="27" hidden="1" customWidth="1"/>
    <col min="10782" max="10975" width="1.44140625" style="27"/>
    <col min="10976" max="10976" width="1.6640625" style="27" customWidth="1"/>
    <col min="10977" max="10983" width="1.44140625" style="27"/>
    <col min="10984" max="10984" width="1.5546875" style="27" customWidth="1"/>
    <col min="10985" max="10991" width="1.44140625" style="27"/>
    <col min="10992" max="10992" width="1.5546875" style="27" customWidth="1"/>
    <col min="10993" max="11000" width="1.44140625" style="27"/>
    <col min="11001" max="11001" width="1" style="27" customWidth="1"/>
    <col min="11002" max="11002" width="1.44140625" style="27" customWidth="1"/>
    <col min="11003" max="11009" width="1.44140625" style="27"/>
    <col min="11010" max="11011" width="0" style="27" hidden="1" customWidth="1"/>
    <col min="11012" max="11017" width="1.44140625" style="27"/>
    <col min="11018" max="11018" width="0.33203125" style="27" customWidth="1"/>
    <col min="11019" max="11019" width="0" style="27" hidden="1" customWidth="1"/>
    <col min="11020" max="11020" width="2.44140625" style="27" customWidth="1"/>
    <col min="11021" max="11021" width="22.6640625" style="27" customWidth="1"/>
    <col min="11022" max="11036" width="1.44140625" style="27"/>
    <col min="11037" max="11037" width="0" style="27" hidden="1" customWidth="1"/>
    <col min="11038" max="11231" width="1.44140625" style="27"/>
    <col min="11232" max="11232" width="1.6640625" style="27" customWidth="1"/>
    <col min="11233" max="11239" width="1.44140625" style="27"/>
    <col min="11240" max="11240" width="1.5546875" style="27" customWidth="1"/>
    <col min="11241" max="11247" width="1.44140625" style="27"/>
    <col min="11248" max="11248" width="1.5546875" style="27" customWidth="1"/>
    <col min="11249" max="11256" width="1.44140625" style="27"/>
    <col min="11257" max="11257" width="1" style="27" customWidth="1"/>
    <col min="11258" max="11258" width="1.44140625" style="27" customWidth="1"/>
    <col min="11259" max="11265" width="1.44140625" style="27"/>
    <col min="11266" max="11267" width="0" style="27" hidden="1" customWidth="1"/>
    <col min="11268" max="11273" width="1.44140625" style="27"/>
    <col min="11274" max="11274" width="0.33203125" style="27" customWidth="1"/>
    <col min="11275" max="11275" width="0" style="27" hidden="1" customWidth="1"/>
    <col min="11276" max="11276" width="2.44140625" style="27" customWidth="1"/>
    <col min="11277" max="11277" width="22.6640625" style="27" customWidth="1"/>
    <col min="11278" max="11292" width="1.44140625" style="27"/>
    <col min="11293" max="11293" width="0" style="27" hidden="1" customWidth="1"/>
    <col min="11294" max="11487" width="1.44140625" style="27"/>
    <col min="11488" max="11488" width="1.6640625" style="27" customWidth="1"/>
    <col min="11489" max="11495" width="1.44140625" style="27"/>
    <col min="11496" max="11496" width="1.5546875" style="27" customWidth="1"/>
    <col min="11497" max="11503" width="1.44140625" style="27"/>
    <col min="11504" max="11504" width="1.5546875" style="27" customWidth="1"/>
    <col min="11505" max="11512" width="1.44140625" style="27"/>
    <col min="11513" max="11513" width="1" style="27" customWidth="1"/>
    <col min="11514" max="11514" width="1.44140625" style="27" customWidth="1"/>
    <col min="11515" max="11521" width="1.44140625" style="27"/>
    <col min="11522" max="11523" width="0" style="27" hidden="1" customWidth="1"/>
    <col min="11524" max="11529" width="1.44140625" style="27"/>
    <col min="11530" max="11530" width="0.33203125" style="27" customWidth="1"/>
    <col min="11531" max="11531" width="0" style="27" hidden="1" customWidth="1"/>
    <col min="11532" max="11532" width="2.44140625" style="27" customWidth="1"/>
    <col min="11533" max="11533" width="22.6640625" style="27" customWidth="1"/>
    <col min="11534" max="11548" width="1.44140625" style="27"/>
    <col min="11549" max="11549" width="0" style="27" hidden="1" customWidth="1"/>
    <col min="11550" max="11743" width="1.44140625" style="27"/>
    <col min="11744" max="11744" width="1.6640625" style="27" customWidth="1"/>
    <col min="11745" max="11751" width="1.44140625" style="27"/>
    <col min="11752" max="11752" width="1.5546875" style="27" customWidth="1"/>
    <col min="11753" max="11759" width="1.44140625" style="27"/>
    <col min="11760" max="11760" width="1.5546875" style="27" customWidth="1"/>
    <col min="11761" max="11768" width="1.44140625" style="27"/>
    <col min="11769" max="11769" width="1" style="27" customWidth="1"/>
    <col min="11770" max="11770" width="1.44140625" style="27" customWidth="1"/>
    <col min="11771" max="11777" width="1.44140625" style="27"/>
    <col min="11778" max="11779" width="0" style="27" hidden="1" customWidth="1"/>
    <col min="11780" max="11785" width="1.44140625" style="27"/>
    <col min="11786" max="11786" width="0.33203125" style="27" customWidth="1"/>
    <col min="11787" max="11787" width="0" style="27" hidden="1" customWidth="1"/>
    <col min="11788" max="11788" width="2.44140625" style="27" customWidth="1"/>
    <col min="11789" max="11789" width="22.6640625" style="27" customWidth="1"/>
    <col min="11790" max="11804" width="1.44140625" style="27"/>
    <col min="11805" max="11805" width="0" style="27" hidden="1" customWidth="1"/>
    <col min="11806" max="11999" width="1.44140625" style="27"/>
    <col min="12000" max="12000" width="1.6640625" style="27" customWidth="1"/>
    <col min="12001" max="12007" width="1.44140625" style="27"/>
    <col min="12008" max="12008" width="1.5546875" style="27" customWidth="1"/>
    <col min="12009" max="12015" width="1.44140625" style="27"/>
    <col min="12016" max="12016" width="1.5546875" style="27" customWidth="1"/>
    <col min="12017" max="12024" width="1.44140625" style="27"/>
    <col min="12025" max="12025" width="1" style="27" customWidth="1"/>
    <col min="12026" max="12026" width="1.44140625" style="27" customWidth="1"/>
    <col min="12027" max="12033" width="1.44140625" style="27"/>
    <col min="12034" max="12035" width="0" style="27" hidden="1" customWidth="1"/>
    <col min="12036" max="12041" width="1.44140625" style="27"/>
    <col min="12042" max="12042" width="0.33203125" style="27" customWidth="1"/>
    <col min="12043" max="12043" width="0" style="27" hidden="1" customWidth="1"/>
    <col min="12044" max="12044" width="2.44140625" style="27" customWidth="1"/>
    <col min="12045" max="12045" width="22.6640625" style="27" customWidth="1"/>
    <col min="12046" max="12060" width="1.44140625" style="27"/>
    <col min="12061" max="12061" width="0" style="27" hidden="1" customWidth="1"/>
    <col min="12062" max="12255" width="1.44140625" style="27"/>
    <col min="12256" max="12256" width="1.6640625" style="27" customWidth="1"/>
    <col min="12257" max="12263" width="1.44140625" style="27"/>
    <col min="12264" max="12264" width="1.5546875" style="27" customWidth="1"/>
    <col min="12265" max="12271" width="1.44140625" style="27"/>
    <col min="12272" max="12272" width="1.5546875" style="27" customWidth="1"/>
    <col min="12273" max="12280" width="1.44140625" style="27"/>
    <col min="12281" max="12281" width="1" style="27" customWidth="1"/>
    <col min="12282" max="12282" width="1.44140625" style="27" customWidth="1"/>
    <col min="12283" max="12289" width="1.44140625" style="27"/>
    <col min="12290" max="12291" width="0" style="27" hidden="1" customWidth="1"/>
    <col min="12292" max="12297" width="1.44140625" style="27"/>
    <col min="12298" max="12298" width="0.33203125" style="27" customWidth="1"/>
    <col min="12299" max="12299" width="0" style="27" hidden="1" customWidth="1"/>
    <col min="12300" max="12300" width="2.44140625" style="27" customWidth="1"/>
    <col min="12301" max="12301" width="22.6640625" style="27" customWidth="1"/>
    <col min="12302" max="12316" width="1.44140625" style="27"/>
    <col min="12317" max="12317" width="0" style="27" hidden="1" customWidth="1"/>
    <col min="12318" max="12511" width="1.44140625" style="27"/>
    <col min="12512" max="12512" width="1.6640625" style="27" customWidth="1"/>
    <col min="12513" max="12519" width="1.44140625" style="27"/>
    <col min="12520" max="12520" width="1.5546875" style="27" customWidth="1"/>
    <col min="12521" max="12527" width="1.44140625" style="27"/>
    <col min="12528" max="12528" width="1.5546875" style="27" customWidth="1"/>
    <col min="12529" max="12536" width="1.44140625" style="27"/>
    <col min="12537" max="12537" width="1" style="27" customWidth="1"/>
    <col min="12538" max="12538" width="1.44140625" style="27" customWidth="1"/>
    <col min="12539" max="12545" width="1.44140625" style="27"/>
    <col min="12546" max="12547" width="0" style="27" hidden="1" customWidth="1"/>
    <col min="12548" max="12553" width="1.44140625" style="27"/>
    <col min="12554" max="12554" width="0.33203125" style="27" customWidth="1"/>
    <col min="12555" max="12555" width="0" style="27" hidden="1" customWidth="1"/>
    <col min="12556" max="12556" width="2.44140625" style="27" customWidth="1"/>
    <col min="12557" max="12557" width="22.6640625" style="27" customWidth="1"/>
    <col min="12558" max="12572" width="1.44140625" style="27"/>
    <col min="12573" max="12573" width="0" style="27" hidden="1" customWidth="1"/>
    <col min="12574" max="12767" width="1.44140625" style="27"/>
    <col min="12768" max="12768" width="1.6640625" style="27" customWidth="1"/>
    <col min="12769" max="12775" width="1.44140625" style="27"/>
    <col min="12776" max="12776" width="1.5546875" style="27" customWidth="1"/>
    <col min="12777" max="12783" width="1.44140625" style="27"/>
    <col min="12784" max="12784" width="1.5546875" style="27" customWidth="1"/>
    <col min="12785" max="12792" width="1.44140625" style="27"/>
    <col min="12793" max="12793" width="1" style="27" customWidth="1"/>
    <col min="12794" max="12794" width="1.44140625" style="27" customWidth="1"/>
    <col min="12795" max="12801" width="1.44140625" style="27"/>
    <col min="12802" max="12803" width="0" style="27" hidden="1" customWidth="1"/>
    <col min="12804" max="12809" width="1.44140625" style="27"/>
    <col min="12810" max="12810" width="0.33203125" style="27" customWidth="1"/>
    <col min="12811" max="12811" width="0" style="27" hidden="1" customWidth="1"/>
    <col min="12812" max="12812" width="2.44140625" style="27" customWidth="1"/>
    <col min="12813" max="12813" width="22.6640625" style="27" customWidth="1"/>
    <col min="12814" max="12828" width="1.44140625" style="27"/>
    <col min="12829" max="12829" width="0" style="27" hidden="1" customWidth="1"/>
    <col min="12830" max="13023" width="1.44140625" style="27"/>
    <col min="13024" max="13024" width="1.6640625" style="27" customWidth="1"/>
    <col min="13025" max="13031" width="1.44140625" style="27"/>
    <col min="13032" max="13032" width="1.5546875" style="27" customWidth="1"/>
    <col min="13033" max="13039" width="1.44140625" style="27"/>
    <col min="13040" max="13040" width="1.5546875" style="27" customWidth="1"/>
    <col min="13041" max="13048" width="1.44140625" style="27"/>
    <col min="13049" max="13049" width="1" style="27" customWidth="1"/>
    <col min="13050" max="13050" width="1.44140625" style="27" customWidth="1"/>
    <col min="13051" max="13057" width="1.44140625" style="27"/>
    <col min="13058" max="13059" width="0" style="27" hidden="1" customWidth="1"/>
    <col min="13060" max="13065" width="1.44140625" style="27"/>
    <col min="13066" max="13066" width="0.33203125" style="27" customWidth="1"/>
    <col min="13067" max="13067" width="0" style="27" hidden="1" customWidth="1"/>
    <col min="13068" max="13068" width="2.44140625" style="27" customWidth="1"/>
    <col min="13069" max="13069" width="22.6640625" style="27" customWidth="1"/>
    <col min="13070" max="13084" width="1.44140625" style="27"/>
    <col min="13085" max="13085" width="0" style="27" hidden="1" customWidth="1"/>
    <col min="13086" max="13279" width="1.44140625" style="27"/>
    <col min="13280" max="13280" width="1.6640625" style="27" customWidth="1"/>
    <col min="13281" max="13287" width="1.44140625" style="27"/>
    <col min="13288" max="13288" width="1.5546875" style="27" customWidth="1"/>
    <col min="13289" max="13295" width="1.44140625" style="27"/>
    <col min="13296" max="13296" width="1.5546875" style="27" customWidth="1"/>
    <col min="13297" max="13304" width="1.44140625" style="27"/>
    <col min="13305" max="13305" width="1" style="27" customWidth="1"/>
    <col min="13306" max="13306" width="1.44140625" style="27" customWidth="1"/>
    <col min="13307" max="13313" width="1.44140625" style="27"/>
    <col min="13314" max="13315" width="0" style="27" hidden="1" customWidth="1"/>
    <col min="13316" max="13321" width="1.44140625" style="27"/>
    <col min="13322" max="13322" width="0.33203125" style="27" customWidth="1"/>
    <col min="13323" max="13323" width="0" style="27" hidden="1" customWidth="1"/>
    <col min="13324" max="13324" width="2.44140625" style="27" customWidth="1"/>
    <col min="13325" max="13325" width="22.6640625" style="27" customWidth="1"/>
    <col min="13326" max="13340" width="1.44140625" style="27"/>
    <col min="13341" max="13341" width="0" style="27" hidden="1" customWidth="1"/>
    <col min="13342" max="13535" width="1.44140625" style="27"/>
    <col min="13536" max="13536" width="1.6640625" style="27" customWidth="1"/>
    <col min="13537" max="13543" width="1.44140625" style="27"/>
    <col min="13544" max="13544" width="1.5546875" style="27" customWidth="1"/>
    <col min="13545" max="13551" width="1.44140625" style="27"/>
    <col min="13552" max="13552" width="1.5546875" style="27" customWidth="1"/>
    <col min="13553" max="13560" width="1.44140625" style="27"/>
    <col min="13561" max="13561" width="1" style="27" customWidth="1"/>
    <col min="13562" max="13562" width="1.44140625" style="27" customWidth="1"/>
    <col min="13563" max="13569" width="1.44140625" style="27"/>
    <col min="13570" max="13571" width="0" style="27" hidden="1" customWidth="1"/>
    <col min="13572" max="13577" width="1.44140625" style="27"/>
    <col min="13578" max="13578" width="0.33203125" style="27" customWidth="1"/>
    <col min="13579" max="13579" width="0" style="27" hidden="1" customWidth="1"/>
    <col min="13580" max="13580" width="2.44140625" style="27" customWidth="1"/>
    <col min="13581" max="13581" width="22.6640625" style="27" customWidth="1"/>
    <col min="13582" max="13596" width="1.44140625" style="27"/>
    <col min="13597" max="13597" width="0" style="27" hidden="1" customWidth="1"/>
    <col min="13598" max="13791" width="1.44140625" style="27"/>
    <col min="13792" max="13792" width="1.6640625" style="27" customWidth="1"/>
    <col min="13793" max="13799" width="1.44140625" style="27"/>
    <col min="13800" max="13800" width="1.5546875" style="27" customWidth="1"/>
    <col min="13801" max="13807" width="1.44140625" style="27"/>
    <col min="13808" max="13808" width="1.5546875" style="27" customWidth="1"/>
    <col min="13809" max="13816" width="1.44140625" style="27"/>
    <col min="13817" max="13817" width="1" style="27" customWidth="1"/>
    <col min="13818" max="13818" width="1.44140625" style="27" customWidth="1"/>
    <col min="13819" max="13825" width="1.44140625" style="27"/>
    <col min="13826" max="13827" width="0" style="27" hidden="1" customWidth="1"/>
    <col min="13828" max="13833" width="1.44140625" style="27"/>
    <col min="13834" max="13834" width="0.33203125" style="27" customWidth="1"/>
    <col min="13835" max="13835" width="0" style="27" hidden="1" customWidth="1"/>
    <col min="13836" max="13836" width="2.44140625" style="27" customWidth="1"/>
    <col min="13837" max="13837" width="22.6640625" style="27" customWidth="1"/>
    <col min="13838" max="13852" width="1.44140625" style="27"/>
    <col min="13853" max="13853" width="0" style="27" hidden="1" customWidth="1"/>
    <col min="13854" max="14047" width="1.44140625" style="27"/>
    <col min="14048" max="14048" width="1.6640625" style="27" customWidth="1"/>
    <col min="14049" max="14055" width="1.44140625" style="27"/>
    <col min="14056" max="14056" width="1.5546875" style="27" customWidth="1"/>
    <col min="14057" max="14063" width="1.44140625" style="27"/>
    <col min="14064" max="14064" width="1.5546875" style="27" customWidth="1"/>
    <col min="14065" max="14072" width="1.44140625" style="27"/>
    <col min="14073" max="14073" width="1" style="27" customWidth="1"/>
    <col min="14074" max="14074" width="1.44140625" style="27" customWidth="1"/>
    <col min="14075" max="14081" width="1.44140625" style="27"/>
    <col min="14082" max="14083" width="0" style="27" hidden="1" customWidth="1"/>
    <col min="14084" max="14089" width="1.44140625" style="27"/>
    <col min="14090" max="14090" width="0.33203125" style="27" customWidth="1"/>
    <col min="14091" max="14091" width="0" style="27" hidden="1" customWidth="1"/>
    <col min="14092" max="14092" width="2.44140625" style="27" customWidth="1"/>
    <col min="14093" max="14093" width="22.6640625" style="27" customWidth="1"/>
    <col min="14094" max="14108" width="1.44140625" style="27"/>
    <col min="14109" max="14109" width="0" style="27" hidden="1" customWidth="1"/>
    <col min="14110" max="14303" width="1.44140625" style="27"/>
    <col min="14304" max="14304" width="1.6640625" style="27" customWidth="1"/>
    <col min="14305" max="14311" width="1.44140625" style="27"/>
    <col min="14312" max="14312" width="1.5546875" style="27" customWidth="1"/>
    <col min="14313" max="14319" width="1.44140625" style="27"/>
    <col min="14320" max="14320" width="1.5546875" style="27" customWidth="1"/>
    <col min="14321" max="14328" width="1.44140625" style="27"/>
    <col min="14329" max="14329" width="1" style="27" customWidth="1"/>
    <col min="14330" max="14330" width="1.44140625" style="27" customWidth="1"/>
    <col min="14331" max="14337" width="1.44140625" style="27"/>
    <col min="14338" max="14339" width="0" style="27" hidden="1" customWidth="1"/>
    <col min="14340" max="14345" width="1.44140625" style="27"/>
    <col min="14346" max="14346" width="0.33203125" style="27" customWidth="1"/>
    <col min="14347" max="14347" width="0" style="27" hidden="1" customWidth="1"/>
    <col min="14348" max="14348" width="2.44140625" style="27" customWidth="1"/>
    <col min="14349" max="14349" width="22.6640625" style="27" customWidth="1"/>
    <col min="14350" max="14364" width="1.44140625" style="27"/>
    <col min="14365" max="14365" width="0" style="27" hidden="1" customWidth="1"/>
    <col min="14366" max="14559" width="1.44140625" style="27"/>
    <col min="14560" max="14560" width="1.6640625" style="27" customWidth="1"/>
    <col min="14561" max="14567" width="1.44140625" style="27"/>
    <col min="14568" max="14568" width="1.5546875" style="27" customWidth="1"/>
    <col min="14569" max="14575" width="1.44140625" style="27"/>
    <col min="14576" max="14576" width="1.5546875" style="27" customWidth="1"/>
    <col min="14577" max="14584" width="1.44140625" style="27"/>
    <col min="14585" max="14585" width="1" style="27" customWidth="1"/>
    <col min="14586" max="14586" width="1.44140625" style="27" customWidth="1"/>
    <col min="14587" max="14593" width="1.44140625" style="27"/>
    <col min="14594" max="14595" width="0" style="27" hidden="1" customWidth="1"/>
    <col min="14596" max="14601" width="1.44140625" style="27"/>
    <col min="14602" max="14602" width="0.33203125" style="27" customWidth="1"/>
    <col min="14603" max="14603" width="0" style="27" hidden="1" customWidth="1"/>
    <col min="14604" max="14604" width="2.44140625" style="27" customWidth="1"/>
    <col min="14605" max="14605" width="22.6640625" style="27" customWidth="1"/>
    <col min="14606" max="14620" width="1.44140625" style="27"/>
    <col min="14621" max="14621" width="0" style="27" hidden="1" customWidth="1"/>
    <col min="14622" max="14815" width="1.44140625" style="27"/>
    <col min="14816" max="14816" width="1.6640625" style="27" customWidth="1"/>
    <col min="14817" max="14823" width="1.44140625" style="27"/>
    <col min="14824" max="14824" width="1.5546875" style="27" customWidth="1"/>
    <col min="14825" max="14831" width="1.44140625" style="27"/>
    <col min="14832" max="14832" width="1.5546875" style="27" customWidth="1"/>
    <col min="14833" max="14840" width="1.44140625" style="27"/>
    <col min="14841" max="14841" width="1" style="27" customWidth="1"/>
    <col min="14842" max="14842" width="1.44140625" style="27" customWidth="1"/>
    <col min="14843" max="14849" width="1.44140625" style="27"/>
    <col min="14850" max="14851" width="0" style="27" hidden="1" customWidth="1"/>
    <col min="14852" max="14857" width="1.44140625" style="27"/>
    <col min="14858" max="14858" width="0.33203125" style="27" customWidth="1"/>
    <col min="14859" max="14859" width="0" style="27" hidden="1" customWidth="1"/>
    <col min="14860" max="14860" width="2.44140625" style="27" customWidth="1"/>
    <col min="14861" max="14861" width="22.6640625" style="27" customWidth="1"/>
    <col min="14862" max="14876" width="1.44140625" style="27"/>
    <col min="14877" max="14877" width="0" style="27" hidden="1" customWidth="1"/>
    <col min="14878" max="15071" width="1.44140625" style="27"/>
    <col min="15072" max="15072" width="1.6640625" style="27" customWidth="1"/>
    <col min="15073" max="15079" width="1.44140625" style="27"/>
    <col min="15080" max="15080" width="1.5546875" style="27" customWidth="1"/>
    <col min="15081" max="15087" width="1.44140625" style="27"/>
    <col min="15088" max="15088" width="1.5546875" style="27" customWidth="1"/>
    <col min="15089" max="15096" width="1.44140625" style="27"/>
    <col min="15097" max="15097" width="1" style="27" customWidth="1"/>
    <col min="15098" max="15098" width="1.44140625" style="27" customWidth="1"/>
    <col min="15099" max="15105" width="1.44140625" style="27"/>
    <col min="15106" max="15107" width="0" style="27" hidden="1" customWidth="1"/>
    <col min="15108" max="15113" width="1.44140625" style="27"/>
    <col min="15114" max="15114" width="0.33203125" style="27" customWidth="1"/>
    <col min="15115" max="15115" width="0" style="27" hidden="1" customWidth="1"/>
    <col min="15116" max="15116" width="2.44140625" style="27" customWidth="1"/>
    <col min="15117" max="15117" width="22.6640625" style="27" customWidth="1"/>
    <col min="15118" max="15132" width="1.44140625" style="27"/>
    <col min="15133" max="15133" width="0" style="27" hidden="1" customWidth="1"/>
    <col min="15134" max="15327" width="1.44140625" style="27"/>
    <col min="15328" max="15328" width="1.6640625" style="27" customWidth="1"/>
    <col min="15329" max="15335" width="1.44140625" style="27"/>
    <col min="15336" max="15336" width="1.5546875" style="27" customWidth="1"/>
    <col min="15337" max="15343" width="1.44140625" style="27"/>
    <col min="15344" max="15344" width="1.5546875" style="27" customWidth="1"/>
    <col min="15345" max="15352" width="1.44140625" style="27"/>
    <col min="15353" max="15353" width="1" style="27" customWidth="1"/>
    <col min="15354" max="15354" width="1.44140625" style="27" customWidth="1"/>
    <col min="15355" max="15361" width="1.44140625" style="27"/>
    <col min="15362" max="15363" width="0" style="27" hidden="1" customWidth="1"/>
    <col min="15364" max="15369" width="1.44140625" style="27"/>
    <col min="15370" max="15370" width="0.33203125" style="27" customWidth="1"/>
    <col min="15371" max="15371" width="0" style="27" hidden="1" customWidth="1"/>
    <col min="15372" max="15372" width="2.44140625" style="27" customWidth="1"/>
    <col min="15373" max="15373" width="22.6640625" style="27" customWidth="1"/>
    <col min="15374" max="15388" width="1.44140625" style="27"/>
    <col min="15389" max="15389" width="0" style="27" hidden="1" customWidth="1"/>
    <col min="15390" max="15583" width="1.44140625" style="27"/>
    <col min="15584" max="15584" width="1.6640625" style="27" customWidth="1"/>
    <col min="15585" max="15591" width="1.44140625" style="27"/>
    <col min="15592" max="15592" width="1.5546875" style="27" customWidth="1"/>
    <col min="15593" max="15599" width="1.44140625" style="27"/>
    <col min="15600" max="15600" width="1.5546875" style="27" customWidth="1"/>
    <col min="15601" max="15608" width="1.44140625" style="27"/>
    <col min="15609" max="15609" width="1" style="27" customWidth="1"/>
    <col min="15610" max="15610" width="1.44140625" style="27" customWidth="1"/>
    <col min="15611" max="15617" width="1.44140625" style="27"/>
    <col min="15618" max="15619" width="0" style="27" hidden="1" customWidth="1"/>
    <col min="15620" max="15625" width="1.44140625" style="27"/>
    <col min="15626" max="15626" width="0.33203125" style="27" customWidth="1"/>
    <col min="15627" max="15627" width="0" style="27" hidden="1" customWidth="1"/>
    <col min="15628" max="15628" width="2.44140625" style="27" customWidth="1"/>
    <col min="15629" max="15629" width="22.6640625" style="27" customWidth="1"/>
    <col min="15630" max="15644" width="1.44140625" style="27"/>
    <col min="15645" max="15645" width="0" style="27" hidden="1" customWidth="1"/>
    <col min="15646" max="15839" width="1.44140625" style="27"/>
    <col min="15840" max="15840" width="1.6640625" style="27" customWidth="1"/>
    <col min="15841" max="15847" width="1.44140625" style="27"/>
    <col min="15848" max="15848" width="1.5546875" style="27" customWidth="1"/>
    <col min="15849" max="15855" width="1.44140625" style="27"/>
    <col min="15856" max="15856" width="1.5546875" style="27" customWidth="1"/>
    <col min="15857" max="15864" width="1.44140625" style="27"/>
    <col min="15865" max="15865" width="1" style="27" customWidth="1"/>
    <col min="15866" max="15866" width="1.44140625" style="27" customWidth="1"/>
    <col min="15867" max="15873" width="1.44140625" style="27"/>
    <col min="15874" max="15875" width="0" style="27" hidden="1" customWidth="1"/>
    <col min="15876" max="15881" width="1.44140625" style="27"/>
    <col min="15882" max="15882" width="0.33203125" style="27" customWidth="1"/>
    <col min="15883" max="15883" width="0" style="27" hidden="1" customWidth="1"/>
    <col min="15884" max="15884" width="2.44140625" style="27" customWidth="1"/>
    <col min="15885" max="15885" width="22.6640625" style="27" customWidth="1"/>
    <col min="15886" max="15900" width="1.44140625" style="27"/>
    <col min="15901" max="15901" width="0" style="27" hidden="1" customWidth="1"/>
    <col min="15902" max="16095" width="1.44140625" style="27"/>
    <col min="16096" max="16096" width="1.6640625" style="27" customWidth="1"/>
    <col min="16097" max="16103" width="1.44140625" style="27"/>
    <col min="16104" max="16104" width="1.5546875" style="27" customWidth="1"/>
    <col min="16105" max="16111" width="1.44140625" style="27"/>
    <col min="16112" max="16112" width="1.5546875" style="27" customWidth="1"/>
    <col min="16113" max="16120" width="1.44140625" style="27"/>
    <col min="16121" max="16121" width="1" style="27" customWidth="1"/>
    <col min="16122" max="16122" width="1.44140625" style="27" customWidth="1"/>
    <col min="16123" max="16129" width="1.44140625" style="27"/>
    <col min="16130" max="16131" width="0" style="27" hidden="1" customWidth="1"/>
    <col min="16132" max="16137" width="1.44140625" style="27"/>
    <col min="16138" max="16138" width="0.33203125" style="27" customWidth="1"/>
    <col min="16139" max="16139" width="0" style="27" hidden="1" customWidth="1"/>
    <col min="16140" max="16140" width="2.44140625" style="27" customWidth="1"/>
    <col min="16141" max="16141" width="22.6640625" style="27" customWidth="1"/>
    <col min="16142" max="16156" width="1.44140625" style="27"/>
    <col min="16157" max="16157" width="0" style="27" hidden="1" customWidth="1"/>
    <col min="16158" max="16384" width="1.44140625" style="27"/>
  </cols>
  <sheetData>
    <row r="1" spans="1:64">
      <c r="AY1" s="28"/>
      <c r="AZ1" s="28"/>
      <c r="BA1" s="28"/>
      <c r="BB1" s="28"/>
      <c r="BC1" s="28"/>
      <c r="BD1" s="28"/>
      <c r="BE1" s="28"/>
      <c r="BF1" s="28"/>
      <c r="BH1" s="29"/>
      <c r="BI1" s="28"/>
      <c r="BJ1" s="29"/>
      <c r="BK1" s="28"/>
      <c r="BL1" s="29" t="s">
        <v>29</v>
      </c>
    </row>
    <row r="2" spans="1:64" s="28" customFormat="1" ht="10.199999999999999">
      <c r="BG2" s="29"/>
      <c r="BL2" s="29" t="s">
        <v>0</v>
      </c>
    </row>
    <row r="3" spans="1:64" s="28" customFormat="1" ht="10.199999999999999">
      <c r="BG3" s="29"/>
      <c r="BL3" s="2" t="s">
        <v>1</v>
      </c>
    </row>
    <row r="4" spans="1:64" ht="6.75" customHeight="1"/>
    <row r="5" spans="1:64" ht="6.75" customHeight="1"/>
    <row r="6" spans="1:64" s="30" customFormat="1" ht="16.8">
      <c r="A6" s="283" t="s">
        <v>30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4" t="s">
        <v>31</v>
      </c>
      <c r="BD6" s="284"/>
      <c r="BE6" s="284"/>
      <c r="BF6" s="284"/>
      <c r="BG6" s="284"/>
      <c r="BH6" s="284"/>
      <c r="BI6" s="284"/>
      <c r="BJ6" s="284"/>
      <c r="BK6" s="284"/>
      <c r="BL6" s="284"/>
    </row>
    <row r="7" spans="1:64" s="31" customFormat="1" ht="15" customHeight="1">
      <c r="A7" s="285" t="s">
        <v>32</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row>
    <row r="8" spans="1:64" s="32" customFormat="1" ht="9.6">
      <c r="A8" s="220" t="s">
        <v>33</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row>
    <row r="9" spans="1:64" ht="6" customHeight="1"/>
    <row r="10" spans="1:64" ht="6" customHeight="1"/>
    <row r="11" spans="1:64" ht="13.2" customHeight="1">
      <c r="A11" s="280" t="s">
        <v>34</v>
      </c>
      <c r="B11" s="281"/>
      <c r="C11" s="281"/>
      <c r="D11" s="281"/>
      <c r="E11" s="281"/>
      <c r="F11" s="281"/>
      <c r="G11" s="281"/>
      <c r="H11" s="281"/>
      <c r="I11" s="281"/>
      <c r="J11" s="281"/>
      <c r="K11" s="281"/>
      <c r="L11" s="281"/>
      <c r="M11" s="281"/>
      <c r="N11" s="281"/>
      <c r="O11" s="281"/>
      <c r="P11" s="281"/>
      <c r="Q11" s="281"/>
      <c r="R11" s="281"/>
      <c r="S11" s="281"/>
      <c r="T11" s="282"/>
      <c r="U11" s="266" t="s">
        <v>35</v>
      </c>
      <c r="V11" s="267"/>
      <c r="W11" s="267"/>
      <c r="X11" s="267"/>
      <c r="Y11" s="267"/>
      <c r="Z11" s="267"/>
      <c r="AA11" s="267"/>
      <c r="AB11" s="267"/>
      <c r="AC11" s="267"/>
      <c r="AD11" s="267"/>
      <c r="AE11" s="267"/>
      <c r="AF11" s="267"/>
      <c r="AG11" s="267"/>
      <c r="AH11" s="267"/>
      <c r="AI11" s="267"/>
      <c r="AJ11" s="268"/>
      <c r="AK11" s="280" t="s">
        <v>36</v>
      </c>
      <c r="AL11" s="281"/>
      <c r="AM11" s="281"/>
      <c r="AN11" s="281"/>
      <c r="AO11" s="281"/>
      <c r="AP11" s="281"/>
      <c r="AQ11" s="281"/>
      <c r="AR11" s="281"/>
      <c r="AS11" s="282"/>
      <c r="AT11" s="280" t="s">
        <v>37</v>
      </c>
      <c r="AU11" s="281"/>
      <c r="AV11" s="281"/>
      <c r="AW11" s="281"/>
      <c r="AX11" s="281"/>
      <c r="AY11" s="281"/>
      <c r="AZ11" s="281"/>
      <c r="BA11" s="281"/>
      <c r="BB11" s="281"/>
      <c r="BC11" s="282"/>
      <c r="BD11" s="280" t="s">
        <v>38</v>
      </c>
      <c r="BE11" s="281"/>
      <c r="BF11" s="281"/>
      <c r="BG11" s="281"/>
      <c r="BH11" s="281"/>
      <c r="BI11" s="281"/>
      <c r="BJ11" s="281"/>
      <c r="BK11" s="281"/>
      <c r="BL11" s="282"/>
    </row>
    <row r="12" spans="1:64">
      <c r="A12" s="277" t="s">
        <v>39</v>
      </c>
      <c r="B12" s="278"/>
      <c r="C12" s="278"/>
      <c r="D12" s="278"/>
      <c r="E12" s="278"/>
      <c r="F12" s="278"/>
      <c r="G12" s="278"/>
      <c r="H12" s="278"/>
      <c r="I12" s="278"/>
      <c r="J12" s="278"/>
      <c r="K12" s="278"/>
      <c r="L12" s="278"/>
      <c r="M12" s="278"/>
      <c r="N12" s="278"/>
      <c r="O12" s="278"/>
      <c r="P12" s="278"/>
      <c r="Q12" s="278"/>
      <c r="R12" s="278"/>
      <c r="S12" s="278"/>
      <c r="T12" s="279"/>
      <c r="U12" s="280" t="s">
        <v>40</v>
      </c>
      <c r="V12" s="281"/>
      <c r="W12" s="281"/>
      <c r="X12" s="281"/>
      <c r="Y12" s="281"/>
      <c r="Z12" s="281"/>
      <c r="AA12" s="281"/>
      <c r="AB12" s="282"/>
      <c r="AC12" s="280" t="s">
        <v>41</v>
      </c>
      <c r="AD12" s="281"/>
      <c r="AE12" s="281"/>
      <c r="AF12" s="281"/>
      <c r="AG12" s="281"/>
      <c r="AH12" s="281"/>
      <c r="AI12" s="281"/>
      <c r="AJ12" s="282"/>
      <c r="AK12" s="277"/>
      <c r="AL12" s="278"/>
      <c r="AM12" s="278"/>
      <c r="AN12" s="278"/>
      <c r="AO12" s="278"/>
      <c r="AP12" s="278"/>
      <c r="AQ12" s="278"/>
      <c r="AR12" s="278"/>
      <c r="AS12" s="279"/>
      <c r="AT12" s="277"/>
      <c r="AU12" s="278"/>
      <c r="AV12" s="278"/>
      <c r="AW12" s="278"/>
      <c r="AX12" s="278"/>
      <c r="AY12" s="278"/>
      <c r="AZ12" s="278"/>
      <c r="BA12" s="278"/>
      <c r="BB12" s="278"/>
      <c r="BC12" s="279"/>
      <c r="BD12" s="277" t="s">
        <v>42</v>
      </c>
      <c r="BE12" s="278"/>
      <c r="BF12" s="278"/>
      <c r="BG12" s="278"/>
      <c r="BH12" s="278"/>
      <c r="BI12" s="278"/>
      <c r="BJ12" s="278"/>
      <c r="BK12" s="278"/>
      <c r="BL12" s="279"/>
    </row>
    <row r="13" spans="1:64">
      <c r="A13" s="275" t="s">
        <v>43</v>
      </c>
      <c r="B13" s="219"/>
      <c r="C13" s="219"/>
      <c r="D13" s="219"/>
      <c r="E13" s="219"/>
      <c r="F13" s="219"/>
      <c r="G13" s="219"/>
      <c r="H13" s="219"/>
      <c r="I13" s="219"/>
      <c r="J13" s="219"/>
      <c r="K13" s="219"/>
      <c r="L13" s="219"/>
      <c r="M13" s="219"/>
      <c r="N13" s="219"/>
      <c r="O13" s="219"/>
      <c r="P13" s="219"/>
      <c r="Q13" s="219"/>
      <c r="R13" s="219"/>
      <c r="S13" s="219"/>
      <c r="T13" s="276"/>
      <c r="U13" s="275" t="s">
        <v>44</v>
      </c>
      <c r="V13" s="219"/>
      <c r="W13" s="219"/>
      <c r="X13" s="219"/>
      <c r="Y13" s="219"/>
      <c r="Z13" s="219"/>
      <c r="AA13" s="219"/>
      <c r="AB13" s="276"/>
      <c r="AC13" s="275" t="s">
        <v>45</v>
      </c>
      <c r="AD13" s="219"/>
      <c r="AE13" s="219"/>
      <c r="AF13" s="219"/>
      <c r="AG13" s="219"/>
      <c r="AH13" s="219"/>
      <c r="AI13" s="219"/>
      <c r="AJ13" s="276"/>
      <c r="AK13" s="275"/>
      <c r="AL13" s="219"/>
      <c r="AM13" s="219"/>
      <c r="AN13" s="219"/>
      <c r="AO13" s="219"/>
      <c r="AP13" s="219"/>
      <c r="AQ13" s="219"/>
      <c r="AR13" s="219"/>
      <c r="AS13" s="276"/>
      <c r="AT13" s="275"/>
      <c r="AU13" s="219"/>
      <c r="AV13" s="219"/>
      <c r="AW13" s="219"/>
      <c r="AX13" s="219"/>
      <c r="AY13" s="219"/>
      <c r="AZ13" s="219"/>
      <c r="BA13" s="219"/>
      <c r="BB13" s="219"/>
      <c r="BC13" s="276"/>
      <c r="BD13" s="275"/>
      <c r="BE13" s="219"/>
      <c r="BF13" s="219"/>
      <c r="BG13" s="219"/>
      <c r="BH13" s="219"/>
      <c r="BI13" s="219"/>
      <c r="BJ13" s="219"/>
      <c r="BK13" s="219"/>
      <c r="BL13" s="276"/>
    </row>
    <row r="14" spans="1:64">
      <c r="A14" s="266">
        <v>1</v>
      </c>
      <c r="B14" s="267"/>
      <c r="C14" s="267"/>
      <c r="D14" s="267"/>
      <c r="E14" s="267"/>
      <c r="F14" s="267"/>
      <c r="G14" s="267"/>
      <c r="H14" s="267"/>
      <c r="I14" s="267"/>
      <c r="J14" s="267"/>
      <c r="K14" s="267"/>
      <c r="L14" s="267"/>
      <c r="M14" s="267"/>
      <c r="N14" s="267"/>
      <c r="O14" s="267"/>
      <c r="P14" s="267"/>
      <c r="Q14" s="267"/>
      <c r="R14" s="267"/>
      <c r="S14" s="267"/>
      <c r="T14" s="268"/>
      <c r="U14" s="266">
        <v>2</v>
      </c>
      <c r="V14" s="267"/>
      <c r="W14" s="267"/>
      <c r="X14" s="267"/>
      <c r="Y14" s="267"/>
      <c r="Z14" s="267"/>
      <c r="AA14" s="267"/>
      <c r="AB14" s="268"/>
      <c r="AC14" s="266">
        <v>3</v>
      </c>
      <c r="AD14" s="267"/>
      <c r="AE14" s="267"/>
      <c r="AF14" s="267"/>
      <c r="AG14" s="267"/>
      <c r="AH14" s="267"/>
      <c r="AI14" s="267"/>
      <c r="AJ14" s="268"/>
      <c r="AK14" s="266">
        <v>4</v>
      </c>
      <c r="AL14" s="267"/>
      <c r="AM14" s="267"/>
      <c r="AN14" s="267"/>
      <c r="AO14" s="267"/>
      <c r="AP14" s="267"/>
      <c r="AQ14" s="267"/>
      <c r="AR14" s="267"/>
      <c r="AS14" s="268"/>
      <c r="AT14" s="266">
        <v>5</v>
      </c>
      <c r="AU14" s="267"/>
      <c r="AV14" s="267"/>
      <c r="AW14" s="267"/>
      <c r="AX14" s="267"/>
      <c r="AY14" s="267"/>
      <c r="AZ14" s="267"/>
      <c r="BA14" s="267"/>
      <c r="BB14" s="267"/>
      <c r="BC14" s="268"/>
      <c r="BD14" s="266">
        <v>6</v>
      </c>
      <c r="BE14" s="267"/>
      <c r="BF14" s="267"/>
      <c r="BG14" s="267"/>
      <c r="BH14" s="267"/>
      <c r="BI14" s="267"/>
      <c r="BJ14" s="267"/>
      <c r="BK14" s="267"/>
      <c r="BL14" s="268"/>
    </row>
    <row r="15" spans="1:64" ht="13.2" customHeight="1">
      <c r="A15" s="33" t="s">
        <v>46</v>
      </c>
      <c r="B15" s="34"/>
      <c r="C15" s="34"/>
      <c r="D15" s="34"/>
      <c r="E15" s="34"/>
      <c r="F15" s="34"/>
      <c r="G15" s="34"/>
      <c r="H15" s="34"/>
      <c r="I15" s="34"/>
      <c r="J15" s="34"/>
      <c r="K15" s="34"/>
      <c r="L15" s="34"/>
      <c r="M15" s="34"/>
      <c r="N15" s="34"/>
      <c r="O15" s="34"/>
      <c r="P15" s="34"/>
      <c r="Q15" s="34"/>
      <c r="R15" s="34"/>
      <c r="S15" s="34"/>
      <c r="T15" s="35"/>
      <c r="U15" s="224" t="s">
        <v>47</v>
      </c>
      <c r="V15" s="225"/>
      <c r="W15" s="225"/>
      <c r="X15" s="225"/>
      <c r="Y15" s="225"/>
      <c r="Z15" s="225"/>
      <c r="AA15" s="225"/>
      <c r="AB15" s="226"/>
      <c r="AC15" s="224" t="s">
        <v>47</v>
      </c>
      <c r="AD15" s="225"/>
      <c r="AE15" s="225"/>
      <c r="AF15" s="225"/>
      <c r="AG15" s="225"/>
      <c r="AH15" s="225"/>
      <c r="AI15" s="225"/>
      <c r="AJ15" s="226"/>
      <c r="AK15" s="224" t="s">
        <v>47</v>
      </c>
      <c r="AL15" s="225"/>
      <c r="AM15" s="225"/>
      <c r="AN15" s="225"/>
      <c r="AO15" s="225"/>
      <c r="AP15" s="225"/>
      <c r="AQ15" s="225"/>
      <c r="AR15" s="225"/>
      <c r="AS15" s="226"/>
      <c r="AT15" s="224" t="s">
        <v>47</v>
      </c>
      <c r="AU15" s="225"/>
      <c r="AV15" s="225"/>
      <c r="AW15" s="225"/>
      <c r="AX15" s="225"/>
      <c r="AY15" s="225"/>
      <c r="AZ15" s="225"/>
      <c r="BA15" s="225"/>
      <c r="BB15" s="225"/>
      <c r="BC15" s="226"/>
      <c r="BD15" s="224">
        <f>(BD21+BD27)/2</f>
        <v>2</v>
      </c>
      <c r="BE15" s="225"/>
      <c r="BF15" s="225"/>
      <c r="BG15" s="225"/>
      <c r="BH15" s="225"/>
      <c r="BI15" s="225"/>
      <c r="BJ15" s="225"/>
      <c r="BK15" s="225"/>
      <c r="BL15" s="226"/>
    </row>
    <row r="16" spans="1:64">
      <c r="A16" s="36" t="s">
        <v>48</v>
      </c>
      <c r="B16" s="37"/>
      <c r="C16" s="37"/>
      <c r="D16" s="37"/>
      <c r="E16" s="37"/>
      <c r="F16" s="37"/>
      <c r="G16" s="37"/>
      <c r="H16" s="37"/>
      <c r="I16" s="37"/>
      <c r="J16" s="37"/>
      <c r="K16" s="37"/>
      <c r="L16" s="37"/>
      <c r="M16" s="37"/>
      <c r="N16" s="37"/>
      <c r="O16" s="37"/>
      <c r="P16" s="37"/>
      <c r="Q16" s="37"/>
      <c r="R16" s="37"/>
      <c r="S16" s="37"/>
      <c r="T16" s="38"/>
      <c r="U16" s="240"/>
      <c r="V16" s="241"/>
      <c r="W16" s="241"/>
      <c r="X16" s="241"/>
      <c r="Y16" s="241"/>
      <c r="Z16" s="241"/>
      <c r="AA16" s="241"/>
      <c r="AB16" s="242"/>
      <c r="AC16" s="240"/>
      <c r="AD16" s="241"/>
      <c r="AE16" s="241"/>
      <c r="AF16" s="241"/>
      <c r="AG16" s="241"/>
      <c r="AH16" s="241"/>
      <c r="AI16" s="241"/>
      <c r="AJ16" s="242"/>
      <c r="AK16" s="240"/>
      <c r="AL16" s="241"/>
      <c r="AM16" s="241"/>
      <c r="AN16" s="241"/>
      <c r="AO16" s="241"/>
      <c r="AP16" s="241"/>
      <c r="AQ16" s="241"/>
      <c r="AR16" s="241"/>
      <c r="AS16" s="242"/>
      <c r="AT16" s="240"/>
      <c r="AU16" s="241"/>
      <c r="AV16" s="241"/>
      <c r="AW16" s="241"/>
      <c r="AX16" s="241"/>
      <c r="AY16" s="241"/>
      <c r="AZ16" s="241"/>
      <c r="BA16" s="241"/>
      <c r="BB16" s="241"/>
      <c r="BC16" s="242"/>
      <c r="BD16" s="240"/>
      <c r="BE16" s="241"/>
      <c r="BF16" s="241"/>
      <c r="BG16" s="241"/>
      <c r="BH16" s="241"/>
      <c r="BI16" s="241"/>
      <c r="BJ16" s="241"/>
      <c r="BK16" s="241"/>
      <c r="BL16" s="242"/>
    </row>
    <row r="17" spans="1:64">
      <c r="A17" s="36" t="s">
        <v>49</v>
      </c>
      <c r="B17" s="37"/>
      <c r="C17" s="37"/>
      <c r="D17" s="37"/>
      <c r="E17" s="37"/>
      <c r="F17" s="37"/>
      <c r="G17" s="37"/>
      <c r="H17" s="37"/>
      <c r="I17" s="37"/>
      <c r="J17" s="37"/>
      <c r="K17" s="37"/>
      <c r="L17" s="37"/>
      <c r="M17" s="37"/>
      <c r="N17" s="37"/>
      <c r="O17" s="37"/>
      <c r="P17" s="37"/>
      <c r="Q17" s="37"/>
      <c r="R17" s="37"/>
      <c r="S17" s="37"/>
      <c r="T17" s="38"/>
      <c r="U17" s="240"/>
      <c r="V17" s="241"/>
      <c r="W17" s="241"/>
      <c r="X17" s="241"/>
      <c r="Y17" s="241"/>
      <c r="Z17" s="241"/>
      <c r="AA17" s="241"/>
      <c r="AB17" s="242"/>
      <c r="AC17" s="240"/>
      <c r="AD17" s="241"/>
      <c r="AE17" s="241"/>
      <c r="AF17" s="241"/>
      <c r="AG17" s="241"/>
      <c r="AH17" s="241"/>
      <c r="AI17" s="241"/>
      <c r="AJ17" s="242"/>
      <c r="AK17" s="240"/>
      <c r="AL17" s="241"/>
      <c r="AM17" s="241"/>
      <c r="AN17" s="241"/>
      <c r="AO17" s="241"/>
      <c r="AP17" s="241"/>
      <c r="AQ17" s="241"/>
      <c r="AR17" s="241"/>
      <c r="AS17" s="242"/>
      <c r="AT17" s="240"/>
      <c r="AU17" s="241"/>
      <c r="AV17" s="241"/>
      <c r="AW17" s="241"/>
      <c r="AX17" s="241"/>
      <c r="AY17" s="241"/>
      <c r="AZ17" s="241"/>
      <c r="BA17" s="241"/>
      <c r="BB17" s="241"/>
      <c r="BC17" s="242"/>
      <c r="BD17" s="240"/>
      <c r="BE17" s="241"/>
      <c r="BF17" s="241"/>
      <c r="BG17" s="241"/>
      <c r="BH17" s="241"/>
      <c r="BI17" s="241"/>
      <c r="BJ17" s="241"/>
      <c r="BK17" s="241"/>
      <c r="BL17" s="242"/>
    </row>
    <row r="18" spans="1:64">
      <c r="A18" s="36" t="s">
        <v>50</v>
      </c>
      <c r="B18" s="37"/>
      <c r="C18" s="37"/>
      <c r="D18" s="37"/>
      <c r="E18" s="37"/>
      <c r="F18" s="37"/>
      <c r="G18" s="37"/>
      <c r="H18" s="37"/>
      <c r="I18" s="37"/>
      <c r="J18" s="37"/>
      <c r="K18" s="37"/>
      <c r="L18" s="37"/>
      <c r="M18" s="37"/>
      <c r="N18" s="37"/>
      <c r="O18" s="37"/>
      <c r="P18" s="37"/>
      <c r="Q18" s="37"/>
      <c r="R18" s="37"/>
      <c r="S18" s="37"/>
      <c r="T18" s="38"/>
      <c r="U18" s="240"/>
      <c r="V18" s="241"/>
      <c r="W18" s="241"/>
      <c r="X18" s="241"/>
      <c r="Y18" s="241"/>
      <c r="Z18" s="241"/>
      <c r="AA18" s="241"/>
      <c r="AB18" s="242"/>
      <c r="AC18" s="240"/>
      <c r="AD18" s="241"/>
      <c r="AE18" s="241"/>
      <c r="AF18" s="241"/>
      <c r="AG18" s="241"/>
      <c r="AH18" s="241"/>
      <c r="AI18" s="241"/>
      <c r="AJ18" s="242"/>
      <c r="AK18" s="240"/>
      <c r="AL18" s="241"/>
      <c r="AM18" s="241"/>
      <c r="AN18" s="241"/>
      <c r="AO18" s="241"/>
      <c r="AP18" s="241"/>
      <c r="AQ18" s="241"/>
      <c r="AR18" s="241"/>
      <c r="AS18" s="242"/>
      <c r="AT18" s="240"/>
      <c r="AU18" s="241"/>
      <c r="AV18" s="241"/>
      <c r="AW18" s="241"/>
      <c r="AX18" s="241"/>
      <c r="AY18" s="241"/>
      <c r="AZ18" s="241"/>
      <c r="BA18" s="241"/>
      <c r="BB18" s="241"/>
      <c r="BC18" s="242"/>
      <c r="BD18" s="240"/>
      <c r="BE18" s="241"/>
      <c r="BF18" s="241"/>
      <c r="BG18" s="241"/>
      <c r="BH18" s="241"/>
      <c r="BI18" s="241"/>
      <c r="BJ18" s="241"/>
      <c r="BK18" s="241"/>
      <c r="BL18" s="242"/>
    </row>
    <row r="19" spans="1:64">
      <c r="A19" s="39" t="s">
        <v>51</v>
      </c>
      <c r="B19" s="40"/>
      <c r="C19" s="40"/>
      <c r="D19" s="40"/>
      <c r="E19" s="40"/>
      <c r="F19" s="40"/>
      <c r="G19" s="40"/>
      <c r="H19" s="40"/>
      <c r="I19" s="40"/>
      <c r="J19" s="40"/>
      <c r="K19" s="40"/>
      <c r="L19" s="40"/>
      <c r="M19" s="40"/>
      <c r="N19" s="40"/>
      <c r="O19" s="40"/>
      <c r="P19" s="40"/>
      <c r="Q19" s="40"/>
      <c r="R19" s="40"/>
      <c r="S19" s="40"/>
      <c r="T19" s="41"/>
      <c r="U19" s="227"/>
      <c r="V19" s="228"/>
      <c r="W19" s="228"/>
      <c r="X19" s="228"/>
      <c r="Y19" s="228"/>
      <c r="Z19" s="228"/>
      <c r="AA19" s="228"/>
      <c r="AB19" s="229"/>
      <c r="AC19" s="227"/>
      <c r="AD19" s="228"/>
      <c r="AE19" s="228"/>
      <c r="AF19" s="228"/>
      <c r="AG19" s="228"/>
      <c r="AH19" s="228"/>
      <c r="AI19" s="228"/>
      <c r="AJ19" s="229"/>
      <c r="AK19" s="227"/>
      <c r="AL19" s="228"/>
      <c r="AM19" s="228"/>
      <c r="AN19" s="228"/>
      <c r="AO19" s="228"/>
      <c r="AP19" s="228"/>
      <c r="AQ19" s="228"/>
      <c r="AR19" s="228"/>
      <c r="AS19" s="229"/>
      <c r="AT19" s="227"/>
      <c r="AU19" s="228"/>
      <c r="AV19" s="228"/>
      <c r="AW19" s="228"/>
      <c r="AX19" s="228"/>
      <c r="AY19" s="228"/>
      <c r="AZ19" s="228"/>
      <c r="BA19" s="228"/>
      <c r="BB19" s="228"/>
      <c r="BC19" s="229"/>
      <c r="BD19" s="227"/>
      <c r="BE19" s="228"/>
      <c r="BF19" s="228"/>
      <c r="BG19" s="228"/>
      <c r="BH19" s="228"/>
      <c r="BI19" s="228"/>
      <c r="BJ19" s="228"/>
      <c r="BK19" s="228"/>
      <c r="BL19" s="229"/>
    </row>
    <row r="20" spans="1:64">
      <c r="A20" s="263" t="s">
        <v>52</v>
      </c>
      <c r="B20" s="264"/>
      <c r="C20" s="264"/>
      <c r="D20" s="264"/>
      <c r="E20" s="264"/>
      <c r="F20" s="264"/>
      <c r="G20" s="264"/>
      <c r="H20" s="264"/>
      <c r="I20" s="264"/>
      <c r="J20" s="264"/>
      <c r="K20" s="264"/>
      <c r="L20" s="264"/>
      <c r="M20" s="264"/>
      <c r="N20" s="264"/>
      <c r="O20" s="264"/>
      <c r="P20" s="264"/>
      <c r="Q20" s="264"/>
      <c r="R20" s="264"/>
      <c r="S20" s="264"/>
      <c r="T20" s="265"/>
      <c r="U20" s="251"/>
      <c r="V20" s="252"/>
      <c r="W20" s="252"/>
      <c r="X20" s="252"/>
      <c r="Y20" s="252"/>
      <c r="Z20" s="252"/>
      <c r="AA20" s="252"/>
      <c r="AB20" s="253"/>
      <c r="AC20" s="251"/>
      <c r="AD20" s="252"/>
      <c r="AE20" s="252"/>
      <c r="AF20" s="252"/>
      <c r="AG20" s="252"/>
      <c r="AH20" s="252"/>
      <c r="AI20" s="252"/>
      <c r="AJ20" s="253"/>
      <c r="AK20" s="251"/>
      <c r="AL20" s="252"/>
      <c r="AM20" s="252"/>
      <c r="AN20" s="252"/>
      <c r="AO20" s="252"/>
      <c r="AP20" s="252"/>
      <c r="AQ20" s="252"/>
      <c r="AR20" s="252"/>
      <c r="AS20" s="253"/>
      <c r="AT20" s="266"/>
      <c r="AU20" s="267"/>
      <c r="AV20" s="267"/>
      <c r="AW20" s="267"/>
      <c r="AX20" s="267"/>
      <c r="AY20" s="267"/>
      <c r="AZ20" s="267"/>
      <c r="BA20" s="267"/>
      <c r="BB20" s="267"/>
      <c r="BC20" s="268"/>
      <c r="BD20" s="251"/>
      <c r="BE20" s="252"/>
      <c r="BF20" s="252"/>
      <c r="BG20" s="252"/>
      <c r="BH20" s="252"/>
      <c r="BI20" s="252"/>
      <c r="BJ20" s="252"/>
      <c r="BK20" s="252"/>
      <c r="BL20" s="253"/>
    </row>
    <row r="21" spans="1:64" ht="13.2" customHeight="1">
      <c r="A21" s="33" t="s">
        <v>53</v>
      </c>
      <c r="B21" s="34"/>
      <c r="C21" s="34"/>
      <c r="D21" s="34"/>
      <c r="E21" s="34"/>
      <c r="F21" s="34"/>
      <c r="G21" s="34"/>
      <c r="H21" s="34"/>
      <c r="I21" s="34"/>
      <c r="J21" s="34"/>
      <c r="K21" s="34"/>
      <c r="L21" s="34"/>
      <c r="M21" s="34"/>
      <c r="N21" s="34"/>
      <c r="O21" s="34"/>
      <c r="P21" s="34"/>
      <c r="Q21" s="34"/>
      <c r="R21" s="34"/>
      <c r="S21" s="34"/>
      <c r="T21" s="35"/>
      <c r="U21" s="254">
        <v>0.625</v>
      </c>
      <c r="V21" s="255"/>
      <c r="W21" s="255"/>
      <c r="X21" s="255"/>
      <c r="Y21" s="255"/>
      <c r="Z21" s="255"/>
      <c r="AA21" s="255"/>
      <c r="AB21" s="256"/>
      <c r="AC21" s="254">
        <v>0.5</v>
      </c>
      <c r="AD21" s="255"/>
      <c r="AE21" s="255"/>
      <c r="AF21" s="255"/>
      <c r="AG21" s="255"/>
      <c r="AH21" s="255"/>
      <c r="AI21" s="255"/>
      <c r="AJ21" s="256"/>
      <c r="AK21" s="239">
        <f>U21/AC21</f>
        <v>1.25</v>
      </c>
      <c r="AL21" s="243"/>
      <c r="AM21" s="243"/>
      <c r="AN21" s="243"/>
      <c r="AO21" s="243"/>
      <c r="AP21" s="243"/>
      <c r="AQ21" s="243"/>
      <c r="AR21" s="243"/>
      <c r="AS21" s="244"/>
      <c r="AT21" s="224" t="s">
        <v>54</v>
      </c>
      <c r="AU21" s="225"/>
      <c r="AV21" s="225"/>
      <c r="AW21" s="225"/>
      <c r="AX21" s="225"/>
      <c r="AY21" s="225"/>
      <c r="AZ21" s="225"/>
      <c r="BA21" s="225"/>
      <c r="BB21" s="225"/>
      <c r="BC21" s="226"/>
      <c r="BD21" s="224">
        <v>1</v>
      </c>
      <c r="BE21" s="225"/>
      <c r="BF21" s="225"/>
      <c r="BG21" s="225"/>
      <c r="BH21" s="225"/>
      <c r="BI21" s="225"/>
      <c r="BJ21" s="225"/>
      <c r="BK21" s="225"/>
      <c r="BL21" s="226"/>
    </row>
    <row r="22" spans="1:64">
      <c r="A22" s="36" t="s">
        <v>55</v>
      </c>
      <c r="B22" s="37"/>
      <c r="C22" s="37"/>
      <c r="D22" s="37"/>
      <c r="E22" s="37"/>
      <c r="F22" s="37"/>
      <c r="G22" s="37"/>
      <c r="H22" s="37"/>
      <c r="I22" s="37"/>
      <c r="J22" s="37"/>
      <c r="K22" s="37"/>
      <c r="L22" s="37"/>
      <c r="M22" s="37"/>
      <c r="N22" s="37"/>
      <c r="O22" s="37"/>
      <c r="P22" s="37"/>
      <c r="Q22" s="37"/>
      <c r="R22" s="37"/>
      <c r="S22" s="37"/>
      <c r="T22" s="38"/>
      <c r="U22" s="257"/>
      <c r="V22" s="258"/>
      <c r="W22" s="258"/>
      <c r="X22" s="258"/>
      <c r="Y22" s="258"/>
      <c r="Z22" s="258"/>
      <c r="AA22" s="258"/>
      <c r="AB22" s="259"/>
      <c r="AC22" s="257"/>
      <c r="AD22" s="258"/>
      <c r="AE22" s="258"/>
      <c r="AF22" s="258"/>
      <c r="AG22" s="258"/>
      <c r="AH22" s="258"/>
      <c r="AI22" s="258"/>
      <c r="AJ22" s="259"/>
      <c r="AK22" s="245"/>
      <c r="AL22" s="246"/>
      <c r="AM22" s="246"/>
      <c r="AN22" s="246"/>
      <c r="AO22" s="246"/>
      <c r="AP22" s="246"/>
      <c r="AQ22" s="246"/>
      <c r="AR22" s="246"/>
      <c r="AS22" s="247"/>
      <c r="AT22" s="240"/>
      <c r="AU22" s="241"/>
      <c r="AV22" s="241"/>
      <c r="AW22" s="241"/>
      <c r="AX22" s="241"/>
      <c r="AY22" s="241"/>
      <c r="AZ22" s="241"/>
      <c r="BA22" s="241"/>
      <c r="BB22" s="241"/>
      <c r="BC22" s="242"/>
      <c r="BD22" s="240"/>
      <c r="BE22" s="241"/>
      <c r="BF22" s="241"/>
      <c r="BG22" s="241"/>
      <c r="BH22" s="241"/>
      <c r="BI22" s="241"/>
      <c r="BJ22" s="241"/>
      <c r="BK22" s="241"/>
      <c r="BL22" s="242"/>
    </row>
    <row r="23" spans="1:64">
      <c r="A23" s="36" t="s">
        <v>56</v>
      </c>
      <c r="B23" s="37"/>
      <c r="C23" s="37"/>
      <c r="D23" s="37"/>
      <c r="E23" s="37"/>
      <c r="F23" s="37"/>
      <c r="G23" s="37"/>
      <c r="H23" s="37"/>
      <c r="I23" s="37"/>
      <c r="J23" s="37"/>
      <c r="K23" s="37"/>
      <c r="L23" s="37"/>
      <c r="M23" s="37"/>
      <c r="N23" s="37"/>
      <c r="O23" s="37"/>
      <c r="P23" s="37"/>
      <c r="Q23" s="37"/>
      <c r="R23" s="37"/>
      <c r="S23" s="37"/>
      <c r="T23" s="38"/>
      <c r="U23" s="257"/>
      <c r="V23" s="258"/>
      <c r="W23" s="258"/>
      <c r="X23" s="258"/>
      <c r="Y23" s="258"/>
      <c r="Z23" s="258"/>
      <c r="AA23" s="258"/>
      <c r="AB23" s="259"/>
      <c r="AC23" s="257"/>
      <c r="AD23" s="258"/>
      <c r="AE23" s="258"/>
      <c r="AF23" s="258"/>
      <c r="AG23" s="258"/>
      <c r="AH23" s="258"/>
      <c r="AI23" s="258"/>
      <c r="AJ23" s="259"/>
      <c r="AK23" s="245"/>
      <c r="AL23" s="246"/>
      <c r="AM23" s="246"/>
      <c r="AN23" s="246"/>
      <c r="AO23" s="246"/>
      <c r="AP23" s="246"/>
      <c r="AQ23" s="246"/>
      <c r="AR23" s="246"/>
      <c r="AS23" s="247"/>
      <c r="AT23" s="240"/>
      <c r="AU23" s="241"/>
      <c r="AV23" s="241"/>
      <c r="AW23" s="241"/>
      <c r="AX23" s="241"/>
      <c r="AY23" s="241"/>
      <c r="AZ23" s="241"/>
      <c r="BA23" s="241"/>
      <c r="BB23" s="241"/>
      <c r="BC23" s="242"/>
      <c r="BD23" s="240"/>
      <c r="BE23" s="241"/>
      <c r="BF23" s="241"/>
      <c r="BG23" s="241"/>
      <c r="BH23" s="241"/>
      <c r="BI23" s="241"/>
      <c r="BJ23" s="241"/>
      <c r="BK23" s="241"/>
      <c r="BL23" s="242"/>
    </row>
    <row r="24" spans="1:64">
      <c r="A24" s="36" t="s">
        <v>57</v>
      </c>
      <c r="B24" s="37"/>
      <c r="C24" s="37"/>
      <c r="D24" s="37"/>
      <c r="E24" s="37"/>
      <c r="F24" s="37"/>
      <c r="G24" s="37"/>
      <c r="H24" s="37"/>
      <c r="I24" s="37"/>
      <c r="J24" s="37"/>
      <c r="K24" s="37"/>
      <c r="L24" s="37"/>
      <c r="M24" s="37"/>
      <c r="N24" s="37"/>
      <c r="O24" s="37"/>
      <c r="P24" s="37"/>
      <c r="Q24" s="37"/>
      <c r="R24" s="37"/>
      <c r="S24" s="37"/>
      <c r="T24" s="38"/>
      <c r="U24" s="257"/>
      <c r="V24" s="258"/>
      <c r="W24" s="258"/>
      <c r="X24" s="258"/>
      <c r="Y24" s="258"/>
      <c r="Z24" s="258"/>
      <c r="AA24" s="258"/>
      <c r="AB24" s="259"/>
      <c r="AC24" s="257"/>
      <c r="AD24" s="258"/>
      <c r="AE24" s="258"/>
      <c r="AF24" s="258"/>
      <c r="AG24" s="258"/>
      <c r="AH24" s="258"/>
      <c r="AI24" s="258"/>
      <c r="AJ24" s="259"/>
      <c r="AK24" s="245"/>
      <c r="AL24" s="246"/>
      <c r="AM24" s="246"/>
      <c r="AN24" s="246"/>
      <c r="AO24" s="246"/>
      <c r="AP24" s="246"/>
      <c r="AQ24" s="246"/>
      <c r="AR24" s="246"/>
      <c r="AS24" s="247"/>
      <c r="AT24" s="240"/>
      <c r="AU24" s="241"/>
      <c r="AV24" s="241"/>
      <c r="AW24" s="241"/>
      <c r="AX24" s="241"/>
      <c r="AY24" s="241"/>
      <c r="AZ24" s="241"/>
      <c r="BA24" s="241"/>
      <c r="BB24" s="241"/>
      <c r="BC24" s="242"/>
      <c r="BD24" s="240"/>
      <c r="BE24" s="241"/>
      <c r="BF24" s="241"/>
      <c r="BG24" s="241"/>
      <c r="BH24" s="241"/>
      <c r="BI24" s="241"/>
      <c r="BJ24" s="241"/>
      <c r="BK24" s="241"/>
      <c r="BL24" s="242"/>
    </row>
    <row r="25" spans="1:64">
      <c r="A25" s="36" t="s">
        <v>58</v>
      </c>
      <c r="B25" s="37"/>
      <c r="C25" s="37"/>
      <c r="D25" s="37"/>
      <c r="E25" s="37"/>
      <c r="F25" s="37"/>
      <c r="G25" s="37"/>
      <c r="H25" s="37"/>
      <c r="I25" s="37"/>
      <c r="J25" s="37"/>
      <c r="K25" s="37"/>
      <c r="L25" s="37"/>
      <c r="M25" s="37"/>
      <c r="N25" s="37"/>
      <c r="O25" s="37"/>
      <c r="P25" s="37"/>
      <c r="Q25" s="37"/>
      <c r="R25" s="37"/>
      <c r="S25" s="37"/>
      <c r="T25" s="38"/>
      <c r="U25" s="257"/>
      <c r="V25" s="258"/>
      <c r="W25" s="258"/>
      <c r="X25" s="258"/>
      <c r="Y25" s="258"/>
      <c r="Z25" s="258"/>
      <c r="AA25" s="258"/>
      <c r="AB25" s="259"/>
      <c r="AC25" s="257"/>
      <c r="AD25" s="258"/>
      <c r="AE25" s="258"/>
      <c r="AF25" s="258"/>
      <c r="AG25" s="258"/>
      <c r="AH25" s="258"/>
      <c r="AI25" s="258"/>
      <c r="AJ25" s="259"/>
      <c r="AK25" s="245"/>
      <c r="AL25" s="246"/>
      <c r="AM25" s="246"/>
      <c r="AN25" s="246"/>
      <c r="AO25" s="246"/>
      <c r="AP25" s="246"/>
      <c r="AQ25" s="246"/>
      <c r="AR25" s="246"/>
      <c r="AS25" s="247"/>
      <c r="AT25" s="240"/>
      <c r="AU25" s="241"/>
      <c r="AV25" s="241"/>
      <c r="AW25" s="241"/>
      <c r="AX25" s="241"/>
      <c r="AY25" s="241"/>
      <c r="AZ25" s="241"/>
      <c r="BA25" s="241"/>
      <c r="BB25" s="241"/>
      <c r="BC25" s="242"/>
      <c r="BD25" s="240"/>
      <c r="BE25" s="241"/>
      <c r="BF25" s="241"/>
      <c r="BG25" s="241"/>
      <c r="BH25" s="241"/>
      <c r="BI25" s="241"/>
      <c r="BJ25" s="241"/>
      <c r="BK25" s="241"/>
      <c r="BL25" s="242"/>
    </row>
    <row r="26" spans="1:64" ht="13.2" customHeight="1">
      <c r="A26" s="39" t="s">
        <v>59</v>
      </c>
      <c r="B26" s="40"/>
      <c r="C26" s="40"/>
      <c r="D26" s="40"/>
      <c r="E26" s="40"/>
      <c r="F26" s="40"/>
      <c r="G26" s="40"/>
      <c r="H26" s="40"/>
      <c r="I26" s="40"/>
      <c r="J26" s="40"/>
      <c r="K26" s="40"/>
      <c r="L26" s="40"/>
      <c r="M26" s="40"/>
      <c r="N26" s="40"/>
      <c r="O26" s="40"/>
      <c r="P26" s="40"/>
      <c r="Q26" s="40"/>
      <c r="R26" s="40"/>
      <c r="S26" s="40"/>
      <c r="T26" s="41"/>
      <c r="U26" s="260"/>
      <c r="V26" s="261"/>
      <c r="W26" s="261"/>
      <c r="X26" s="261"/>
      <c r="Y26" s="261"/>
      <c r="Z26" s="261"/>
      <c r="AA26" s="261"/>
      <c r="AB26" s="262"/>
      <c r="AC26" s="260"/>
      <c r="AD26" s="261"/>
      <c r="AE26" s="261"/>
      <c r="AF26" s="261"/>
      <c r="AG26" s="261"/>
      <c r="AH26" s="261"/>
      <c r="AI26" s="261"/>
      <c r="AJ26" s="262"/>
      <c r="AK26" s="248"/>
      <c r="AL26" s="249"/>
      <c r="AM26" s="249"/>
      <c r="AN26" s="249"/>
      <c r="AO26" s="249"/>
      <c r="AP26" s="249"/>
      <c r="AQ26" s="249"/>
      <c r="AR26" s="249"/>
      <c r="AS26" s="250"/>
      <c r="AT26" s="227"/>
      <c r="AU26" s="228"/>
      <c r="AV26" s="228"/>
      <c r="AW26" s="228"/>
      <c r="AX26" s="228"/>
      <c r="AY26" s="228"/>
      <c r="AZ26" s="228"/>
      <c r="BA26" s="228"/>
      <c r="BB26" s="228"/>
      <c r="BC26" s="229"/>
      <c r="BD26" s="227"/>
      <c r="BE26" s="228"/>
      <c r="BF26" s="228"/>
      <c r="BG26" s="228"/>
      <c r="BH26" s="228"/>
      <c r="BI26" s="228"/>
      <c r="BJ26" s="228"/>
      <c r="BK26" s="228"/>
      <c r="BL26" s="229"/>
    </row>
    <row r="27" spans="1:64">
      <c r="A27" s="221" t="s">
        <v>60</v>
      </c>
      <c r="B27" s="222"/>
      <c r="C27" s="222"/>
      <c r="D27" s="222"/>
      <c r="E27" s="222"/>
      <c r="F27" s="222"/>
      <c r="G27" s="222"/>
      <c r="H27" s="222"/>
      <c r="I27" s="222"/>
      <c r="J27" s="222"/>
      <c r="K27" s="222"/>
      <c r="L27" s="222"/>
      <c r="M27" s="222"/>
      <c r="N27" s="222"/>
      <c r="O27" s="222"/>
      <c r="P27" s="222"/>
      <c r="Q27" s="222"/>
      <c r="R27" s="222"/>
      <c r="S27" s="222"/>
      <c r="T27" s="223"/>
      <c r="U27" s="224">
        <f>U35+U38+U43+U46</f>
        <v>14</v>
      </c>
      <c r="V27" s="225"/>
      <c r="W27" s="225"/>
      <c r="X27" s="225"/>
      <c r="Y27" s="225"/>
      <c r="Z27" s="225"/>
      <c r="AA27" s="225"/>
      <c r="AB27" s="226"/>
      <c r="AC27" s="224">
        <f>AC35+AC38+AC43+AC46</f>
        <v>20</v>
      </c>
      <c r="AD27" s="225"/>
      <c r="AE27" s="225"/>
      <c r="AF27" s="225"/>
      <c r="AG27" s="225"/>
      <c r="AH27" s="225"/>
      <c r="AI27" s="225"/>
      <c r="AJ27" s="226"/>
      <c r="AK27" s="239">
        <f>U27/AC27</f>
        <v>0.7</v>
      </c>
      <c r="AL27" s="243"/>
      <c r="AM27" s="243"/>
      <c r="AN27" s="243"/>
      <c r="AO27" s="243"/>
      <c r="AP27" s="243"/>
      <c r="AQ27" s="243"/>
      <c r="AR27" s="243"/>
      <c r="AS27" s="244"/>
      <c r="AT27" s="224" t="s">
        <v>54</v>
      </c>
      <c r="AU27" s="225"/>
      <c r="AV27" s="225"/>
      <c r="AW27" s="225"/>
      <c r="AX27" s="225"/>
      <c r="AY27" s="225"/>
      <c r="AZ27" s="225"/>
      <c r="BA27" s="225"/>
      <c r="BB27" s="225"/>
      <c r="BC27" s="226"/>
      <c r="BD27" s="224">
        <v>3</v>
      </c>
      <c r="BE27" s="225"/>
      <c r="BF27" s="225"/>
      <c r="BG27" s="225"/>
      <c r="BH27" s="225"/>
      <c r="BI27" s="225"/>
      <c r="BJ27" s="225"/>
      <c r="BK27" s="225"/>
      <c r="BL27" s="226"/>
    </row>
    <row r="28" spans="1:64">
      <c r="A28" s="236" t="s">
        <v>61</v>
      </c>
      <c r="B28" s="237"/>
      <c r="C28" s="237"/>
      <c r="D28" s="237"/>
      <c r="E28" s="237"/>
      <c r="F28" s="237"/>
      <c r="G28" s="237"/>
      <c r="H28" s="237"/>
      <c r="I28" s="237"/>
      <c r="J28" s="237"/>
      <c r="K28" s="237"/>
      <c r="L28" s="237"/>
      <c r="M28" s="237"/>
      <c r="N28" s="237"/>
      <c r="O28" s="237"/>
      <c r="P28" s="237"/>
      <c r="Q28" s="237"/>
      <c r="R28" s="237"/>
      <c r="S28" s="237"/>
      <c r="T28" s="238"/>
      <c r="U28" s="240"/>
      <c r="V28" s="241"/>
      <c r="W28" s="241"/>
      <c r="X28" s="241"/>
      <c r="Y28" s="241"/>
      <c r="Z28" s="241"/>
      <c r="AA28" s="241"/>
      <c r="AB28" s="242"/>
      <c r="AC28" s="240"/>
      <c r="AD28" s="241"/>
      <c r="AE28" s="241"/>
      <c r="AF28" s="241"/>
      <c r="AG28" s="241"/>
      <c r="AH28" s="241"/>
      <c r="AI28" s="241"/>
      <c r="AJ28" s="242"/>
      <c r="AK28" s="245"/>
      <c r="AL28" s="246"/>
      <c r="AM28" s="246"/>
      <c r="AN28" s="246"/>
      <c r="AO28" s="246"/>
      <c r="AP28" s="246"/>
      <c r="AQ28" s="246"/>
      <c r="AR28" s="246"/>
      <c r="AS28" s="247"/>
      <c r="AT28" s="240"/>
      <c r="AU28" s="241"/>
      <c r="AV28" s="241"/>
      <c r="AW28" s="241"/>
      <c r="AX28" s="241"/>
      <c r="AY28" s="241"/>
      <c r="AZ28" s="241"/>
      <c r="BA28" s="241"/>
      <c r="BB28" s="241"/>
      <c r="BC28" s="242"/>
      <c r="BD28" s="240"/>
      <c r="BE28" s="241"/>
      <c r="BF28" s="241"/>
      <c r="BG28" s="241"/>
      <c r="BH28" s="241"/>
      <c r="BI28" s="241"/>
      <c r="BJ28" s="241"/>
      <c r="BK28" s="241"/>
      <c r="BL28" s="242"/>
    </row>
    <row r="29" spans="1:64">
      <c r="A29" s="236" t="s">
        <v>62</v>
      </c>
      <c r="B29" s="237"/>
      <c r="C29" s="237"/>
      <c r="D29" s="237"/>
      <c r="E29" s="237"/>
      <c r="F29" s="237"/>
      <c r="G29" s="237"/>
      <c r="H29" s="237"/>
      <c r="I29" s="237"/>
      <c r="J29" s="237"/>
      <c r="K29" s="237"/>
      <c r="L29" s="237"/>
      <c r="M29" s="237"/>
      <c r="N29" s="237"/>
      <c r="O29" s="237"/>
      <c r="P29" s="237"/>
      <c r="Q29" s="237"/>
      <c r="R29" s="237"/>
      <c r="S29" s="237"/>
      <c r="T29" s="238"/>
      <c r="U29" s="240"/>
      <c r="V29" s="241"/>
      <c r="W29" s="241"/>
      <c r="X29" s="241"/>
      <c r="Y29" s="241"/>
      <c r="Z29" s="241"/>
      <c r="AA29" s="241"/>
      <c r="AB29" s="242"/>
      <c r="AC29" s="240"/>
      <c r="AD29" s="241"/>
      <c r="AE29" s="241"/>
      <c r="AF29" s="241"/>
      <c r="AG29" s="241"/>
      <c r="AH29" s="241"/>
      <c r="AI29" s="241"/>
      <c r="AJ29" s="242"/>
      <c r="AK29" s="245"/>
      <c r="AL29" s="246"/>
      <c r="AM29" s="246"/>
      <c r="AN29" s="246"/>
      <c r="AO29" s="246"/>
      <c r="AP29" s="246"/>
      <c r="AQ29" s="246"/>
      <c r="AR29" s="246"/>
      <c r="AS29" s="247"/>
      <c r="AT29" s="240"/>
      <c r="AU29" s="241"/>
      <c r="AV29" s="241"/>
      <c r="AW29" s="241"/>
      <c r="AX29" s="241"/>
      <c r="AY29" s="241"/>
      <c r="AZ29" s="241"/>
      <c r="BA29" s="241"/>
      <c r="BB29" s="241"/>
      <c r="BC29" s="242"/>
      <c r="BD29" s="240"/>
      <c r="BE29" s="241"/>
      <c r="BF29" s="241"/>
      <c r="BG29" s="241"/>
      <c r="BH29" s="241"/>
      <c r="BI29" s="241"/>
      <c r="BJ29" s="241"/>
      <c r="BK29" s="241"/>
      <c r="BL29" s="242"/>
    </row>
    <row r="30" spans="1:64">
      <c r="A30" s="236" t="s">
        <v>63</v>
      </c>
      <c r="B30" s="237"/>
      <c r="C30" s="237"/>
      <c r="D30" s="237"/>
      <c r="E30" s="237"/>
      <c r="F30" s="237"/>
      <c r="G30" s="237"/>
      <c r="H30" s="237"/>
      <c r="I30" s="237"/>
      <c r="J30" s="237"/>
      <c r="K30" s="237"/>
      <c r="L30" s="237"/>
      <c r="M30" s="237"/>
      <c r="N30" s="237"/>
      <c r="O30" s="237"/>
      <c r="P30" s="237"/>
      <c r="Q30" s="237"/>
      <c r="R30" s="237"/>
      <c r="S30" s="237"/>
      <c r="T30" s="238"/>
      <c r="U30" s="240"/>
      <c r="V30" s="241"/>
      <c r="W30" s="241"/>
      <c r="X30" s="241"/>
      <c r="Y30" s="241"/>
      <c r="Z30" s="241"/>
      <c r="AA30" s="241"/>
      <c r="AB30" s="242"/>
      <c r="AC30" s="240"/>
      <c r="AD30" s="241"/>
      <c r="AE30" s="241"/>
      <c r="AF30" s="241"/>
      <c r="AG30" s="241"/>
      <c r="AH30" s="241"/>
      <c r="AI30" s="241"/>
      <c r="AJ30" s="242"/>
      <c r="AK30" s="245"/>
      <c r="AL30" s="246"/>
      <c r="AM30" s="246"/>
      <c r="AN30" s="246"/>
      <c r="AO30" s="246"/>
      <c r="AP30" s="246"/>
      <c r="AQ30" s="246"/>
      <c r="AR30" s="246"/>
      <c r="AS30" s="247"/>
      <c r="AT30" s="240"/>
      <c r="AU30" s="241"/>
      <c r="AV30" s="241"/>
      <c r="AW30" s="241"/>
      <c r="AX30" s="241"/>
      <c r="AY30" s="241"/>
      <c r="AZ30" s="241"/>
      <c r="BA30" s="241"/>
      <c r="BB30" s="241"/>
      <c r="BC30" s="242"/>
      <c r="BD30" s="240"/>
      <c r="BE30" s="241"/>
      <c r="BF30" s="241"/>
      <c r="BG30" s="241"/>
      <c r="BH30" s="241"/>
      <c r="BI30" s="241"/>
      <c r="BJ30" s="241"/>
      <c r="BK30" s="241"/>
      <c r="BL30" s="242"/>
    </row>
    <row r="31" spans="1:64">
      <c r="A31" s="236" t="s">
        <v>64</v>
      </c>
      <c r="B31" s="237"/>
      <c r="C31" s="237"/>
      <c r="D31" s="237"/>
      <c r="E31" s="237"/>
      <c r="F31" s="237"/>
      <c r="G31" s="237"/>
      <c r="H31" s="237"/>
      <c r="I31" s="237"/>
      <c r="J31" s="237"/>
      <c r="K31" s="237"/>
      <c r="L31" s="237"/>
      <c r="M31" s="237"/>
      <c r="N31" s="237"/>
      <c r="O31" s="237"/>
      <c r="P31" s="237"/>
      <c r="Q31" s="237"/>
      <c r="R31" s="237"/>
      <c r="S31" s="237"/>
      <c r="T31" s="238"/>
      <c r="U31" s="240"/>
      <c r="V31" s="241"/>
      <c r="W31" s="241"/>
      <c r="X31" s="241"/>
      <c r="Y31" s="241"/>
      <c r="Z31" s="241"/>
      <c r="AA31" s="241"/>
      <c r="AB31" s="242"/>
      <c r="AC31" s="240"/>
      <c r="AD31" s="241"/>
      <c r="AE31" s="241"/>
      <c r="AF31" s="241"/>
      <c r="AG31" s="241"/>
      <c r="AH31" s="241"/>
      <c r="AI31" s="241"/>
      <c r="AJ31" s="242"/>
      <c r="AK31" s="245"/>
      <c r="AL31" s="246"/>
      <c r="AM31" s="246"/>
      <c r="AN31" s="246"/>
      <c r="AO31" s="246"/>
      <c r="AP31" s="246"/>
      <c r="AQ31" s="246"/>
      <c r="AR31" s="246"/>
      <c r="AS31" s="247"/>
      <c r="AT31" s="240"/>
      <c r="AU31" s="241"/>
      <c r="AV31" s="241"/>
      <c r="AW31" s="241"/>
      <c r="AX31" s="241"/>
      <c r="AY31" s="241"/>
      <c r="AZ31" s="241"/>
      <c r="BA31" s="241"/>
      <c r="BB31" s="241"/>
      <c r="BC31" s="242"/>
      <c r="BD31" s="240"/>
      <c r="BE31" s="241"/>
      <c r="BF31" s="241"/>
      <c r="BG31" s="241"/>
      <c r="BH31" s="241"/>
      <c r="BI31" s="241"/>
      <c r="BJ31" s="241"/>
      <c r="BK31" s="241"/>
      <c r="BL31" s="242"/>
    </row>
    <row r="32" spans="1:64">
      <c r="A32" s="236" t="s">
        <v>65</v>
      </c>
      <c r="B32" s="237"/>
      <c r="C32" s="237"/>
      <c r="D32" s="237"/>
      <c r="E32" s="237"/>
      <c r="F32" s="237"/>
      <c r="G32" s="237"/>
      <c r="H32" s="237"/>
      <c r="I32" s="237"/>
      <c r="J32" s="237"/>
      <c r="K32" s="237"/>
      <c r="L32" s="237"/>
      <c r="M32" s="237"/>
      <c r="N32" s="237"/>
      <c r="O32" s="237"/>
      <c r="P32" s="237"/>
      <c r="Q32" s="237"/>
      <c r="R32" s="237"/>
      <c r="S32" s="237"/>
      <c r="T32" s="238"/>
      <c r="U32" s="240"/>
      <c r="V32" s="241"/>
      <c r="W32" s="241"/>
      <c r="X32" s="241"/>
      <c r="Y32" s="241"/>
      <c r="Z32" s="241"/>
      <c r="AA32" s="241"/>
      <c r="AB32" s="242"/>
      <c r="AC32" s="240"/>
      <c r="AD32" s="241"/>
      <c r="AE32" s="241"/>
      <c r="AF32" s="241"/>
      <c r="AG32" s="241"/>
      <c r="AH32" s="241"/>
      <c r="AI32" s="241"/>
      <c r="AJ32" s="242"/>
      <c r="AK32" s="245"/>
      <c r="AL32" s="246"/>
      <c r="AM32" s="246"/>
      <c r="AN32" s="246"/>
      <c r="AO32" s="246"/>
      <c r="AP32" s="246"/>
      <c r="AQ32" s="246"/>
      <c r="AR32" s="246"/>
      <c r="AS32" s="247"/>
      <c r="AT32" s="240"/>
      <c r="AU32" s="241"/>
      <c r="AV32" s="241"/>
      <c r="AW32" s="241"/>
      <c r="AX32" s="241"/>
      <c r="AY32" s="241"/>
      <c r="AZ32" s="241"/>
      <c r="BA32" s="241"/>
      <c r="BB32" s="241"/>
      <c r="BC32" s="242"/>
      <c r="BD32" s="240"/>
      <c r="BE32" s="241"/>
      <c r="BF32" s="241"/>
      <c r="BG32" s="241"/>
      <c r="BH32" s="241"/>
      <c r="BI32" s="241"/>
      <c r="BJ32" s="241"/>
      <c r="BK32" s="241"/>
      <c r="BL32" s="242"/>
    </row>
    <row r="33" spans="1:64">
      <c r="A33" s="215" t="s">
        <v>66</v>
      </c>
      <c r="B33" s="216"/>
      <c r="C33" s="216"/>
      <c r="D33" s="216"/>
      <c r="E33" s="216"/>
      <c r="F33" s="216"/>
      <c r="G33" s="216"/>
      <c r="H33" s="216"/>
      <c r="I33" s="216"/>
      <c r="J33" s="216"/>
      <c r="K33" s="216"/>
      <c r="L33" s="216"/>
      <c r="M33" s="216"/>
      <c r="N33" s="216"/>
      <c r="O33" s="216"/>
      <c r="P33" s="216"/>
      <c r="Q33" s="216"/>
      <c r="R33" s="216"/>
      <c r="S33" s="216"/>
      <c r="T33" s="217"/>
      <c r="U33" s="227"/>
      <c r="V33" s="228"/>
      <c r="W33" s="228"/>
      <c r="X33" s="228"/>
      <c r="Y33" s="228"/>
      <c r="Z33" s="228"/>
      <c r="AA33" s="228"/>
      <c r="AB33" s="229"/>
      <c r="AC33" s="227"/>
      <c r="AD33" s="228"/>
      <c r="AE33" s="228"/>
      <c r="AF33" s="228"/>
      <c r="AG33" s="228"/>
      <c r="AH33" s="228"/>
      <c r="AI33" s="228"/>
      <c r="AJ33" s="229"/>
      <c r="AK33" s="248"/>
      <c r="AL33" s="249"/>
      <c r="AM33" s="249"/>
      <c r="AN33" s="249"/>
      <c r="AO33" s="249"/>
      <c r="AP33" s="249"/>
      <c r="AQ33" s="249"/>
      <c r="AR33" s="249"/>
      <c r="AS33" s="250"/>
      <c r="AT33" s="227"/>
      <c r="AU33" s="228"/>
      <c r="AV33" s="228"/>
      <c r="AW33" s="228"/>
      <c r="AX33" s="228"/>
      <c r="AY33" s="228"/>
      <c r="AZ33" s="228"/>
      <c r="BA33" s="228"/>
      <c r="BB33" s="228"/>
      <c r="BC33" s="229"/>
      <c r="BD33" s="227"/>
      <c r="BE33" s="228"/>
      <c r="BF33" s="228"/>
      <c r="BG33" s="228"/>
      <c r="BH33" s="228"/>
      <c r="BI33" s="228"/>
      <c r="BJ33" s="228"/>
      <c r="BK33" s="228"/>
      <c r="BL33" s="229"/>
    </row>
    <row r="34" spans="1:64">
      <c r="A34" s="263" t="s">
        <v>67</v>
      </c>
      <c r="B34" s="264"/>
      <c r="C34" s="264"/>
      <c r="D34" s="264"/>
      <c r="E34" s="264"/>
      <c r="F34" s="264"/>
      <c r="G34" s="264"/>
      <c r="H34" s="264"/>
      <c r="I34" s="264"/>
      <c r="J34" s="264"/>
      <c r="K34" s="264"/>
      <c r="L34" s="264"/>
      <c r="M34" s="264"/>
      <c r="N34" s="264"/>
      <c r="O34" s="264"/>
      <c r="P34" s="264"/>
      <c r="Q34" s="264"/>
      <c r="R34" s="264"/>
      <c r="S34" s="264"/>
      <c r="T34" s="265"/>
      <c r="U34" s="251"/>
      <c r="V34" s="252"/>
      <c r="W34" s="252"/>
      <c r="X34" s="252"/>
      <c r="Y34" s="252"/>
      <c r="Z34" s="252"/>
      <c r="AA34" s="252"/>
      <c r="AB34" s="253"/>
      <c r="AC34" s="251"/>
      <c r="AD34" s="252"/>
      <c r="AE34" s="252"/>
      <c r="AF34" s="252"/>
      <c r="AG34" s="252"/>
      <c r="AH34" s="252"/>
      <c r="AI34" s="252"/>
      <c r="AJ34" s="253"/>
      <c r="AK34" s="251"/>
      <c r="AL34" s="252"/>
      <c r="AM34" s="252"/>
      <c r="AN34" s="252"/>
      <c r="AO34" s="252"/>
      <c r="AP34" s="252"/>
      <c r="AQ34" s="252"/>
      <c r="AR34" s="252"/>
      <c r="AS34" s="253"/>
      <c r="AT34" s="266"/>
      <c r="AU34" s="267"/>
      <c r="AV34" s="267"/>
      <c r="AW34" s="267"/>
      <c r="AX34" s="267"/>
      <c r="AY34" s="267"/>
      <c r="AZ34" s="267"/>
      <c r="BA34" s="267"/>
      <c r="BB34" s="267"/>
      <c r="BC34" s="268"/>
      <c r="BD34" s="251"/>
      <c r="BE34" s="252"/>
      <c r="BF34" s="252"/>
      <c r="BG34" s="252"/>
      <c r="BH34" s="252"/>
      <c r="BI34" s="252"/>
      <c r="BJ34" s="252"/>
      <c r="BK34" s="252"/>
      <c r="BL34" s="253"/>
    </row>
    <row r="35" spans="1:64" ht="13.2" customHeight="1">
      <c r="A35" s="221" t="s">
        <v>68</v>
      </c>
      <c r="B35" s="222"/>
      <c r="C35" s="222"/>
      <c r="D35" s="222"/>
      <c r="E35" s="222"/>
      <c r="F35" s="222"/>
      <c r="G35" s="222"/>
      <c r="H35" s="222"/>
      <c r="I35" s="222"/>
      <c r="J35" s="222"/>
      <c r="K35" s="222"/>
      <c r="L35" s="222"/>
      <c r="M35" s="222"/>
      <c r="N35" s="222"/>
      <c r="O35" s="222"/>
      <c r="P35" s="222"/>
      <c r="Q35" s="222"/>
      <c r="R35" s="222"/>
      <c r="S35" s="222"/>
      <c r="T35" s="223"/>
      <c r="U35" s="224">
        <v>1</v>
      </c>
      <c r="V35" s="225"/>
      <c r="W35" s="225"/>
      <c r="X35" s="225"/>
      <c r="Y35" s="225"/>
      <c r="Z35" s="225"/>
      <c r="AA35" s="225"/>
      <c r="AB35" s="226"/>
      <c r="AC35" s="224">
        <v>1</v>
      </c>
      <c r="AD35" s="225"/>
      <c r="AE35" s="225"/>
      <c r="AF35" s="225"/>
      <c r="AG35" s="225"/>
      <c r="AH35" s="225"/>
      <c r="AI35" s="225"/>
      <c r="AJ35" s="226"/>
      <c r="AK35" s="239">
        <f>AC35/U35</f>
        <v>1</v>
      </c>
      <c r="AL35" s="243"/>
      <c r="AM35" s="243"/>
      <c r="AN35" s="243"/>
      <c r="AO35" s="243"/>
      <c r="AP35" s="243"/>
      <c r="AQ35" s="243"/>
      <c r="AR35" s="243"/>
      <c r="AS35" s="244"/>
      <c r="AT35" s="224" t="s">
        <v>47</v>
      </c>
      <c r="AU35" s="225"/>
      <c r="AV35" s="225"/>
      <c r="AW35" s="225"/>
      <c r="AX35" s="225"/>
      <c r="AY35" s="225"/>
      <c r="AZ35" s="225"/>
      <c r="BA35" s="225"/>
      <c r="BB35" s="225"/>
      <c r="BC35" s="226"/>
      <c r="BD35" s="224" t="s">
        <v>47</v>
      </c>
      <c r="BE35" s="225"/>
      <c r="BF35" s="225"/>
      <c r="BG35" s="225"/>
      <c r="BH35" s="225"/>
      <c r="BI35" s="225"/>
      <c r="BJ35" s="225"/>
      <c r="BK35" s="225"/>
      <c r="BL35" s="226"/>
    </row>
    <row r="36" spans="1:64">
      <c r="A36" s="236" t="s">
        <v>69</v>
      </c>
      <c r="B36" s="237"/>
      <c r="C36" s="237"/>
      <c r="D36" s="237"/>
      <c r="E36" s="237"/>
      <c r="F36" s="237"/>
      <c r="G36" s="237"/>
      <c r="H36" s="237"/>
      <c r="I36" s="237"/>
      <c r="J36" s="237"/>
      <c r="K36" s="237"/>
      <c r="L36" s="237"/>
      <c r="M36" s="237"/>
      <c r="N36" s="237"/>
      <c r="O36" s="237"/>
      <c r="P36" s="237"/>
      <c r="Q36" s="237"/>
      <c r="R36" s="237"/>
      <c r="S36" s="237"/>
      <c r="T36" s="238"/>
      <c r="U36" s="240"/>
      <c r="V36" s="241"/>
      <c r="W36" s="241"/>
      <c r="X36" s="241"/>
      <c r="Y36" s="241"/>
      <c r="Z36" s="241"/>
      <c r="AA36" s="241"/>
      <c r="AB36" s="242"/>
      <c r="AC36" s="240"/>
      <c r="AD36" s="241"/>
      <c r="AE36" s="241"/>
      <c r="AF36" s="241"/>
      <c r="AG36" s="241"/>
      <c r="AH36" s="241"/>
      <c r="AI36" s="241"/>
      <c r="AJ36" s="242"/>
      <c r="AK36" s="245"/>
      <c r="AL36" s="246"/>
      <c r="AM36" s="246"/>
      <c r="AN36" s="246"/>
      <c r="AO36" s="246"/>
      <c r="AP36" s="246"/>
      <c r="AQ36" s="246"/>
      <c r="AR36" s="246"/>
      <c r="AS36" s="247"/>
      <c r="AT36" s="240"/>
      <c r="AU36" s="241"/>
      <c r="AV36" s="241"/>
      <c r="AW36" s="241"/>
      <c r="AX36" s="241"/>
      <c r="AY36" s="241"/>
      <c r="AZ36" s="241"/>
      <c r="BA36" s="241"/>
      <c r="BB36" s="241"/>
      <c r="BC36" s="242"/>
      <c r="BD36" s="240"/>
      <c r="BE36" s="241"/>
      <c r="BF36" s="241"/>
      <c r="BG36" s="241"/>
      <c r="BH36" s="241"/>
      <c r="BI36" s="241"/>
      <c r="BJ36" s="241"/>
      <c r="BK36" s="241"/>
      <c r="BL36" s="242"/>
    </row>
    <row r="37" spans="1:64" ht="12.6" customHeight="1">
      <c r="A37" s="215" t="s">
        <v>70</v>
      </c>
      <c r="B37" s="216"/>
      <c r="C37" s="216"/>
      <c r="D37" s="216"/>
      <c r="E37" s="216"/>
      <c r="F37" s="216"/>
      <c r="G37" s="216"/>
      <c r="H37" s="216"/>
      <c r="I37" s="216"/>
      <c r="J37" s="216"/>
      <c r="K37" s="216"/>
      <c r="L37" s="216"/>
      <c r="M37" s="216"/>
      <c r="N37" s="216"/>
      <c r="O37" s="216"/>
      <c r="P37" s="216"/>
      <c r="Q37" s="216"/>
      <c r="R37" s="216"/>
      <c r="S37" s="216"/>
      <c r="T37" s="217"/>
      <c r="U37" s="227"/>
      <c r="V37" s="228"/>
      <c r="W37" s="228"/>
      <c r="X37" s="228"/>
      <c r="Y37" s="228"/>
      <c r="Z37" s="228"/>
      <c r="AA37" s="228"/>
      <c r="AB37" s="229"/>
      <c r="AC37" s="227"/>
      <c r="AD37" s="228"/>
      <c r="AE37" s="228"/>
      <c r="AF37" s="228"/>
      <c r="AG37" s="228"/>
      <c r="AH37" s="228"/>
      <c r="AI37" s="228"/>
      <c r="AJ37" s="229"/>
      <c r="AK37" s="248"/>
      <c r="AL37" s="249"/>
      <c r="AM37" s="249"/>
      <c r="AN37" s="249"/>
      <c r="AO37" s="249"/>
      <c r="AP37" s="249"/>
      <c r="AQ37" s="249"/>
      <c r="AR37" s="249"/>
      <c r="AS37" s="250"/>
      <c r="AT37" s="227"/>
      <c r="AU37" s="228"/>
      <c r="AV37" s="228"/>
      <c r="AW37" s="228"/>
      <c r="AX37" s="228"/>
      <c r="AY37" s="228"/>
      <c r="AZ37" s="228"/>
      <c r="BA37" s="228"/>
      <c r="BB37" s="228"/>
      <c r="BC37" s="229"/>
      <c r="BD37" s="227"/>
      <c r="BE37" s="228"/>
      <c r="BF37" s="228"/>
      <c r="BG37" s="228"/>
      <c r="BH37" s="228"/>
      <c r="BI37" s="228"/>
      <c r="BJ37" s="228"/>
      <c r="BK37" s="228"/>
      <c r="BL37" s="229"/>
    </row>
    <row r="38" spans="1:64" ht="13.2" customHeight="1">
      <c r="A38" s="221" t="s">
        <v>71</v>
      </c>
      <c r="B38" s="222"/>
      <c r="C38" s="222"/>
      <c r="D38" s="222"/>
      <c r="E38" s="222"/>
      <c r="F38" s="222"/>
      <c r="G38" s="222"/>
      <c r="H38" s="222"/>
      <c r="I38" s="222"/>
      <c r="J38" s="222"/>
      <c r="K38" s="222"/>
      <c r="L38" s="222"/>
      <c r="M38" s="222"/>
      <c r="N38" s="222"/>
      <c r="O38" s="222"/>
      <c r="P38" s="222"/>
      <c r="Q38" s="222"/>
      <c r="R38" s="222"/>
      <c r="S38" s="222"/>
      <c r="T38" s="223"/>
      <c r="U38" s="224">
        <v>1</v>
      </c>
      <c r="V38" s="225"/>
      <c r="W38" s="225"/>
      <c r="X38" s="225"/>
      <c r="Y38" s="225"/>
      <c r="Z38" s="225"/>
      <c r="AA38" s="225"/>
      <c r="AB38" s="226"/>
      <c r="AC38" s="224">
        <v>1</v>
      </c>
      <c r="AD38" s="225"/>
      <c r="AE38" s="225"/>
      <c r="AF38" s="225"/>
      <c r="AG38" s="225"/>
      <c r="AH38" s="225"/>
      <c r="AI38" s="225"/>
      <c r="AJ38" s="226"/>
      <c r="AK38" s="239">
        <f>AC38/U38</f>
        <v>1</v>
      </c>
      <c r="AL38" s="243"/>
      <c r="AM38" s="243"/>
      <c r="AN38" s="243"/>
      <c r="AO38" s="243"/>
      <c r="AP38" s="243"/>
      <c r="AQ38" s="243"/>
      <c r="AR38" s="243"/>
      <c r="AS38" s="244"/>
      <c r="AT38" s="224" t="s">
        <v>47</v>
      </c>
      <c r="AU38" s="225"/>
      <c r="AV38" s="225"/>
      <c r="AW38" s="225"/>
      <c r="AX38" s="225"/>
      <c r="AY38" s="225"/>
      <c r="AZ38" s="225"/>
      <c r="BA38" s="225"/>
      <c r="BB38" s="225"/>
      <c r="BC38" s="226"/>
      <c r="BD38" s="224" t="s">
        <v>47</v>
      </c>
      <c r="BE38" s="225"/>
      <c r="BF38" s="225"/>
      <c r="BG38" s="225"/>
      <c r="BH38" s="225"/>
      <c r="BI38" s="225"/>
      <c r="BJ38" s="225"/>
      <c r="BK38" s="225"/>
      <c r="BL38" s="226"/>
    </row>
    <row r="39" spans="1:64">
      <c r="A39" s="236" t="s">
        <v>72</v>
      </c>
      <c r="B39" s="237"/>
      <c r="C39" s="237"/>
      <c r="D39" s="237"/>
      <c r="E39" s="237"/>
      <c r="F39" s="237"/>
      <c r="G39" s="237"/>
      <c r="H39" s="237"/>
      <c r="I39" s="237"/>
      <c r="J39" s="237"/>
      <c r="K39" s="237"/>
      <c r="L39" s="237"/>
      <c r="M39" s="237"/>
      <c r="N39" s="237"/>
      <c r="O39" s="237"/>
      <c r="P39" s="237"/>
      <c r="Q39" s="237"/>
      <c r="R39" s="237"/>
      <c r="S39" s="237"/>
      <c r="T39" s="238"/>
      <c r="U39" s="240"/>
      <c r="V39" s="241"/>
      <c r="W39" s="241"/>
      <c r="X39" s="241"/>
      <c r="Y39" s="241"/>
      <c r="Z39" s="241"/>
      <c r="AA39" s="241"/>
      <c r="AB39" s="242"/>
      <c r="AC39" s="240"/>
      <c r="AD39" s="241"/>
      <c r="AE39" s="241"/>
      <c r="AF39" s="241"/>
      <c r="AG39" s="241"/>
      <c r="AH39" s="241"/>
      <c r="AI39" s="241"/>
      <c r="AJ39" s="242"/>
      <c r="AK39" s="245"/>
      <c r="AL39" s="246"/>
      <c r="AM39" s="246"/>
      <c r="AN39" s="246"/>
      <c r="AO39" s="246"/>
      <c r="AP39" s="246"/>
      <c r="AQ39" s="246"/>
      <c r="AR39" s="246"/>
      <c r="AS39" s="247"/>
      <c r="AT39" s="240"/>
      <c r="AU39" s="241"/>
      <c r="AV39" s="241"/>
      <c r="AW39" s="241"/>
      <c r="AX39" s="241"/>
      <c r="AY39" s="241"/>
      <c r="AZ39" s="241"/>
      <c r="BA39" s="241"/>
      <c r="BB39" s="241"/>
      <c r="BC39" s="242"/>
      <c r="BD39" s="240"/>
      <c r="BE39" s="241"/>
      <c r="BF39" s="241"/>
      <c r="BG39" s="241"/>
      <c r="BH39" s="241"/>
      <c r="BI39" s="241"/>
      <c r="BJ39" s="241"/>
      <c r="BK39" s="241"/>
      <c r="BL39" s="242"/>
    </row>
    <row r="40" spans="1:64">
      <c r="A40" s="236" t="s">
        <v>73</v>
      </c>
      <c r="B40" s="237"/>
      <c r="C40" s="237"/>
      <c r="D40" s="237"/>
      <c r="E40" s="237"/>
      <c r="F40" s="237"/>
      <c r="G40" s="237"/>
      <c r="H40" s="237"/>
      <c r="I40" s="237"/>
      <c r="J40" s="237"/>
      <c r="K40" s="237"/>
      <c r="L40" s="237"/>
      <c r="M40" s="237"/>
      <c r="N40" s="237"/>
      <c r="O40" s="237"/>
      <c r="P40" s="237"/>
      <c r="Q40" s="237"/>
      <c r="R40" s="237"/>
      <c r="S40" s="237"/>
      <c r="T40" s="238"/>
      <c r="U40" s="240"/>
      <c r="V40" s="241"/>
      <c r="W40" s="241"/>
      <c r="X40" s="241"/>
      <c r="Y40" s="241"/>
      <c r="Z40" s="241"/>
      <c r="AA40" s="241"/>
      <c r="AB40" s="242"/>
      <c r="AC40" s="240"/>
      <c r="AD40" s="241"/>
      <c r="AE40" s="241"/>
      <c r="AF40" s="241"/>
      <c r="AG40" s="241"/>
      <c r="AH40" s="241"/>
      <c r="AI40" s="241"/>
      <c r="AJ40" s="242"/>
      <c r="AK40" s="245"/>
      <c r="AL40" s="246"/>
      <c r="AM40" s="246"/>
      <c r="AN40" s="246"/>
      <c r="AO40" s="246"/>
      <c r="AP40" s="246"/>
      <c r="AQ40" s="246"/>
      <c r="AR40" s="246"/>
      <c r="AS40" s="247"/>
      <c r="AT40" s="240"/>
      <c r="AU40" s="241"/>
      <c r="AV40" s="241"/>
      <c r="AW40" s="241"/>
      <c r="AX40" s="241"/>
      <c r="AY40" s="241"/>
      <c r="AZ40" s="241"/>
      <c r="BA40" s="241"/>
      <c r="BB40" s="241"/>
      <c r="BC40" s="242"/>
      <c r="BD40" s="240"/>
      <c r="BE40" s="241"/>
      <c r="BF40" s="241"/>
      <c r="BG40" s="241"/>
      <c r="BH40" s="241"/>
      <c r="BI40" s="241"/>
      <c r="BJ40" s="241"/>
      <c r="BK40" s="241"/>
      <c r="BL40" s="242"/>
    </row>
    <row r="41" spans="1:64">
      <c r="A41" s="236" t="s">
        <v>74</v>
      </c>
      <c r="B41" s="237"/>
      <c r="C41" s="237"/>
      <c r="D41" s="237"/>
      <c r="E41" s="237"/>
      <c r="F41" s="237"/>
      <c r="G41" s="237"/>
      <c r="H41" s="237"/>
      <c r="I41" s="237"/>
      <c r="J41" s="237"/>
      <c r="K41" s="237"/>
      <c r="L41" s="237"/>
      <c r="M41" s="237"/>
      <c r="N41" s="237"/>
      <c r="O41" s="237"/>
      <c r="P41" s="237"/>
      <c r="Q41" s="237"/>
      <c r="R41" s="237"/>
      <c r="S41" s="237"/>
      <c r="T41" s="238"/>
      <c r="U41" s="240"/>
      <c r="V41" s="241"/>
      <c r="W41" s="241"/>
      <c r="X41" s="241"/>
      <c r="Y41" s="241"/>
      <c r="Z41" s="241"/>
      <c r="AA41" s="241"/>
      <c r="AB41" s="242"/>
      <c r="AC41" s="240"/>
      <c r="AD41" s="241"/>
      <c r="AE41" s="241"/>
      <c r="AF41" s="241"/>
      <c r="AG41" s="241"/>
      <c r="AH41" s="241"/>
      <c r="AI41" s="241"/>
      <c r="AJ41" s="242"/>
      <c r="AK41" s="245"/>
      <c r="AL41" s="246"/>
      <c r="AM41" s="246"/>
      <c r="AN41" s="246"/>
      <c r="AO41" s="246"/>
      <c r="AP41" s="246"/>
      <c r="AQ41" s="246"/>
      <c r="AR41" s="246"/>
      <c r="AS41" s="247"/>
      <c r="AT41" s="240"/>
      <c r="AU41" s="241"/>
      <c r="AV41" s="241"/>
      <c r="AW41" s="241"/>
      <c r="AX41" s="241"/>
      <c r="AY41" s="241"/>
      <c r="AZ41" s="241"/>
      <c r="BA41" s="241"/>
      <c r="BB41" s="241"/>
      <c r="BC41" s="242"/>
      <c r="BD41" s="240"/>
      <c r="BE41" s="241"/>
      <c r="BF41" s="241"/>
      <c r="BG41" s="241"/>
      <c r="BH41" s="241"/>
      <c r="BI41" s="241"/>
      <c r="BJ41" s="241"/>
      <c r="BK41" s="241"/>
      <c r="BL41" s="242"/>
    </row>
    <row r="42" spans="1:64">
      <c r="A42" s="215" t="s">
        <v>75</v>
      </c>
      <c r="B42" s="216"/>
      <c r="C42" s="216"/>
      <c r="D42" s="216"/>
      <c r="E42" s="216"/>
      <c r="F42" s="216"/>
      <c r="G42" s="216"/>
      <c r="H42" s="216"/>
      <c r="I42" s="216"/>
      <c r="J42" s="216"/>
      <c r="K42" s="216"/>
      <c r="L42" s="216"/>
      <c r="M42" s="216"/>
      <c r="N42" s="216"/>
      <c r="O42" s="216"/>
      <c r="P42" s="216"/>
      <c r="Q42" s="216"/>
      <c r="R42" s="216"/>
      <c r="S42" s="216"/>
      <c r="T42" s="217"/>
      <c r="U42" s="227"/>
      <c r="V42" s="228"/>
      <c r="W42" s="228"/>
      <c r="X42" s="228"/>
      <c r="Y42" s="228"/>
      <c r="Z42" s="228"/>
      <c r="AA42" s="228"/>
      <c r="AB42" s="229"/>
      <c r="AC42" s="227"/>
      <c r="AD42" s="228"/>
      <c r="AE42" s="228"/>
      <c r="AF42" s="228"/>
      <c r="AG42" s="228"/>
      <c r="AH42" s="228"/>
      <c r="AI42" s="228"/>
      <c r="AJ42" s="229"/>
      <c r="AK42" s="248"/>
      <c r="AL42" s="249"/>
      <c r="AM42" s="249"/>
      <c r="AN42" s="249"/>
      <c r="AO42" s="249"/>
      <c r="AP42" s="249"/>
      <c r="AQ42" s="249"/>
      <c r="AR42" s="249"/>
      <c r="AS42" s="250"/>
      <c r="AT42" s="227"/>
      <c r="AU42" s="228"/>
      <c r="AV42" s="228"/>
      <c r="AW42" s="228"/>
      <c r="AX42" s="228"/>
      <c r="AY42" s="228"/>
      <c r="AZ42" s="228"/>
      <c r="BA42" s="228"/>
      <c r="BB42" s="228"/>
      <c r="BC42" s="229"/>
      <c r="BD42" s="227"/>
      <c r="BE42" s="228"/>
      <c r="BF42" s="228"/>
      <c r="BG42" s="228"/>
      <c r="BH42" s="228"/>
      <c r="BI42" s="228"/>
      <c r="BJ42" s="228"/>
      <c r="BK42" s="228"/>
      <c r="BL42" s="229"/>
    </row>
    <row r="43" spans="1:64" ht="17.399999999999999" customHeight="1">
      <c r="A43" s="221" t="s">
        <v>76</v>
      </c>
      <c r="B43" s="222"/>
      <c r="C43" s="222"/>
      <c r="D43" s="222"/>
      <c r="E43" s="222"/>
      <c r="F43" s="222"/>
      <c r="G43" s="222"/>
      <c r="H43" s="222"/>
      <c r="I43" s="222"/>
      <c r="J43" s="222"/>
      <c r="K43" s="222"/>
      <c r="L43" s="222"/>
      <c r="M43" s="222"/>
      <c r="N43" s="222"/>
      <c r="O43" s="222"/>
      <c r="P43" s="222"/>
      <c r="Q43" s="222"/>
      <c r="R43" s="222"/>
      <c r="S43" s="222"/>
      <c r="T43" s="223"/>
      <c r="U43" s="224">
        <v>11</v>
      </c>
      <c r="V43" s="225"/>
      <c r="W43" s="225"/>
      <c r="X43" s="225"/>
      <c r="Y43" s="225"/>
      <c r="Z43" s="225"/>
      <c r="AA43" s="225"/>
      <c r="AB43" s="226"/>
      <c r="AC43" s="224">
        <v>17</v>
      </c>
      <c r="AD43" s="225"/>
      <c r="AE43" s="225"/>
      <c r="AF43" s="225"/>
      <c r="AG43" s="225"/>
      <c r="AH43" s="225"/>
      <c r="AI43" s="225"/>
      <c r="AJ43" s="226"/>
      <c r="AK43" s="254">
        <f>U43/AC43</f>
        <v>0.6470588235294118</v>
      </c>
      <c r="AL43" s="255"/>
      <c r="AM43" s="255"/>
      <c r="AN43" s="255"/>
      <c r="AO43" s="255"/>
      <c r="AP43" s="255"/>
      <c r="AQ43" s="255"/>
      <c r="AR43" s="255"/>
      <c r="AS43" s="256"/>
      <c r="AT43" s="224" t="s">
        <v>47</v>
      </c>
      <c r="AU43" s="225"/>
      <c r="AV43" s="225"/>
      <c r="AW43" s="225"/>
      <c r="AX43" s="225"/>
      <c r="AY43" s="225"/>
      <c r="AZ43" s="225"/>
      <c r="BA43" s="225"/>
      <c r="BB43" s="225"/>
      <c r="BC43" s="226"/>
      <c r="BD43" s="224" t="s">
        <v>47</v>
      </c>
      <c r="BE43" s="225"/>
      <c r="BF43" s="225"/>
      <c r="BG43" s="225"/>
      <c r="BH43" s="225"/>
      <c r="BI43" s="225"/>
      <c r="BJ43" s="225"/>
      <c r="BK43" s="225"/>
      <c r="BL43" s="226"/>
    </row>
    <row r="44" spans="1:64" ht="17.399999999999999" customHeight="1">
      <c r="A44" s="236" t="s">
        <v>77</v>
      </c>
      <c r="B44" s="237"/>
      <c r="C44" s="237"/>
      <c r="D44" s="237"/>
      <c r="E44" s="237"/>
      <c r="F44" s="237"/>
      <c r="G44" s="237"/>
      <c r="H44" s="237"/>
      <c r="I44" s="237"/>
      <c r="J44" s="237"/>
      <c r="K44" s="237"/>
      <c r="L44" s="237"/>
      <c r="M44" s="237"/>
      <c r="N44" s="237"/>
      <c r="O44" s="237"/>
      <c r="P44" s="237"/>
      <c r="Q44" s="237"/>
      <c r="R44" s="237"/>
      <c r="S44" s="237"/>
      <c r="T44" s="238"/>
      <c r="U44" s="240"/>
      <c r="V44" s="241"/>
      <c r="W44" s="241"/>
      <c r="X44" s="241"/>
      <c r="Y44" s="241"/>
      <c r="Z44" s="241"/>
      <c r="AA44" s="241"/>
      <c r="AB44" s="242"/>
      <c r="AC44" s="240"/>
      <c r="AD44" s="241"/>
      <c r="AE44" s="241"/>
      <c r="AF44" s="241"/>
      <c r="AG44" s="241"/>
      <c r="AH44" s="241"/>
      <c r="AI44" s="241"/>
      <c r="AJ44" s="242"/>
      <c r="AK44" s="257"/>
      <c r="AL44" s="258"/>
      <c r="AM44" s="258"/>
      <c r="AN44" s="258"/>
      <c r="AO44" s="258"/>
      <c r="AP44" s="258"/>
      <c r="AQ44" s="258"/>
      <c r="AR44" s="258"/>
      <c r="AS44" s="259"/>
      <c r="AT44" s="240"/>
      <c r="AU44" s="241"/>
      <c r="AV44" s="241"/>
      <c r="AW44" s="241"/>
      <c r="AX44" s="241"/>
      <c r="AY44" s="241"/>
      <c r="AZ44" s="241"/>
      <c r="BA44" s="241"/>
      <c r="BB44" s="241"/>
      <c r="BC44" s="242"/>
      <c r="BD44" s="240"/>
      <c r="BE44" s="241"/>
      <c r="BF44" s="241"/>
      <c r="BG44" s="241"/>
      <c r="BH44" s="241"/>
      <c r="BI44" s="241"/>
      <c r="BJ44" s="241"/>
      <c r="BK44" s="241"/>
      <c r="BL44" s="242"/>
    </row>
    <row r="45" spans="1:64" ht="17.399999999999999" customHeight="1">
      <c r="A45" s="215" t="s">
        <v>70</v>
      </c>
      <c r="B45" s="216"/>
      <c r="C45" s="216"/>
      <c r="D45" s="216"/>
      <c r="E45" s="216"/>
      <c r="F45" s="216"/>
      <c r="G45" s="216"/>
      <c r="H45" s="216"/>
      <c r="I45" s="216"/>
      <c r="J45" s="216"/>
      <c r="K45" s="216"/>
      <c r="L45" s="216"/>
      <c r="M45" s="216"/>
      <c r="N45" s="216"/>
      <c r="O45" s="216"/>
      <c r="P45" s="216"/>
      <c r="Q45" s="216"/>
      <c r="R45" s="216"/>
      <c r="S45" s="216"/>
      <c r="T45" s="217"/>
      <c r="U45" s="227"/>
      <c r="V45" s="228"/>
      <c r="W45" s="228"/>
      <c r="X45" s="228"/>
      <c r="Y45" s="228"/>
      <c r="Z45" s="228"/>
      <c r="AA45" s="228"/>
      <c r="AB45" s="229"/>
      <c r="AC45" s="227"/>
      <c r="AD45" s="228"/>
      <c r="AE45" s="228"/>
      <c r="AF45" s="228"/>
      <c r="AG45" s="228"/>
      <c r="AH45" s="228"/>
      <c r="AI45" s="228"/>
      <c r="AJ45" s="229"/>
      <c r="AK45" s="260"/>
      <c r="AL45" s="261"/>
      <c r="AM45" s="261"/>
      <c r="AN45" s="261"/>
      <c r="AO45" s="261"/>
      <c r="AP45" s="261"/>
      <c r="AQ45" s="261"/>
      <c r="AR45" s="261"/>
      <c r="AS45" s="262"/>
      <c r="AT45" s="227"/>
      <c r="AU45" s="228"/>
      <c r="AV45" s="228"/>
      <c r="AW45" s="228"/>
      <c r="AX45" s="228"/>
      <c r="AY45" s="228"/>
      <c r="AZ45" s="228"/>
      <c r="BA45" s="228"/>
      <c r="BB45" s="228"/>
      <c r="BC45" s="229"/>
      <c r="BD45" s="227"/>
      <c r="BE45" s="228"/>
      <c r="BF45" s="228"/>
      <c r="BG45" s="228"/>
      <c r="BH45" s="228"/>
      <c r="BI45" s="228"/>
      <c r="BJ45" s="228"/>
      <c r="BK45" s="228"/>
      <c r="BL45" s="229"/>
    </row>
    <row r="46" spans="1:64" ht="14.4" customHeight="1">
      <c r="A46" s="221" t="s">
        <v>78</v>
      </c>
      <c r="B46" s="222"/>
      <c r="C46" s="222"/>
      <c r="D46" s="222"/>
      <c r="E46" s="222"/>
      <c r="F46" s="222"/>
      <c r="G46" s="222"/>
      <c r="H46" s="222"/>
      <c r="I46" s="222"/>
      <c r="J46" s="222"/>
      <c r="K46" s="222"/>
      <c r="L46" s="222"/>
      <c r="M46" s="222"/>
      <c r="N46" s="222"/>
      <c r="O46" s="222"/>
      <c r="P46" s="222"/>
      <c r="Q46" s="222"/>
      <c r="R46" s="222"/>
      <c r="S46" s="222"/>
      <c r="T46" s="223"/>
      <c r="U46" s="224">
        <v>1</v>
      </c>
      <c r="V46" s="225"/>
      <c r="W46" s="225"/>
      <c r="X46" s="225"/>
      <c r="Y46" s="225"/>
      <c r="Z46" s="225"/>
      <c r="AA46" s="225"/>
      <c r="AB46" s="226"/>
      <c r="AC46" s="224">
        <v>1</v>
      </c>
      <c r="AD46" s="225"/>
      <c r="AE46" s="225"/>
      <c r="AF46" s="225"/>
      <c r="AG46" s="225"/>
      <c r="AH46" s="225"/>
      <c r="AI46" s="225"/>
      <c r="AJ46" s="226"/>
      <c r="AK46" s="239">
        <f>AC46/U46</f>
        <v>1</v>
      </c>
      <c r="AL46" s="243"/>
      <c r="AM46" s="243"/>
      <c r="AN46" s="243"/>
      <c r="AO46" s="243"/>
      <c r="AP46" s="243"/>
      <c r="AQ46" s="243"/>
      <c r="AR46" s="243"/>
      <c r="AS46" s="244"/>
      <c r="AT46" s="224" t="s">
        <v>47</v>
      </c>
      <c r="AU46" s="225"/>
      <c r="AV46" s="225"/>
      <c r="AW46" s="225"/>
      <c r="AX46" s="225"/>
      <c r="AY46" s="225"/>
      <c r="AZ46" s="225"/>
      <c r="BA46" s="225"/>
      <c r="BB46" s="225"/>
      <c r="BC46" s="226"/>
      <c r="BD46" s="224" t="s">
        <v>47</v>
      </c>
      <c r="BE46" s="225"/>
      <c r="BF46" s="225"/>
      <c r="BG46" s="225"/>
      <c r="BH46" s="225"/>
      <c r="BI46" s="225"/>
      <c r="BJ46" s="225"/>
      <c r="BK46" s="225"/>
      <c r="BL46" s="226"/>
    </row>
    <row r="47" spans="1:64" ht="14.4" customHeight="1">
      <c r="A47" s="236" t="s">
        <v>79</v>
      </c>
      <c r="B47" s="237"/>
      <c r="C47" s="237"/>
      <c r="D47" s="237"/>
      <c r="E47" s="237"/>
      <c r="F47" s="237"/>
      <c r="G47" s="237"/>
      <c r="H47" s="237"/>
      <c r="I47" s="237"/>
      <c r="J47" s="237"/>
      <c r="K47" s="237"/>
      <c r="L47" s="237"/>
      <c r="M47" s="237"/>
      <c r="N47" s="237"/>
      <c r="O47" s="237"/>
      <c r="P47" s="237"/>
      <c r="Q47" s="237"/>
      <c r="R47" s="237"/>
      <c r="S47" s="237"/>
      <c r="T47" s="238"/>
      <c r="U47" s="240"/>
      <c r="V47" s="241"/>
      <c r="W47" s="241"/>
      <c r="X47" s="241"/>
      <c r="Y47" s="241"/>
      <c r="Z47" s="241"/>
      <c r="AA47" s="241"/>
      <c r="AB47" s="242"/>
      <c r="AC47" s="240"/>
      <c r="AD47" s="241"/>
      <c r="AE47" s="241"/>
      <c r="AF47" s="241"/>
      <c r="AG47" s="241"/>
      <c r="AH47" s="241"/>
      <c r="AI47" s="241"/>
      <c r="AJ47" s="242"/>
      <c r="AK47" s="245"/>
      <c r="AL47" s="246"/>
      <c r="AM47" s="246"/>
      <c r="AN47" s="246"/>
      <c r="AO47" s="246"/>
      <c r="AP47" s="246"/>
      <c r="AQ47" s="246"/>
      <c r="AR47" s="246"/>
      <c r="AS47" s="247"/>
      <c r="AT47" s="240"/>
      <c r="AU47" s="241"/>
      <c r="AV47" s="241"/>
      <c r="AW47" s="241"/>
      <c r="AX47" s="241"/>
      <c r="AY47" s="241"/>
      <c r="AZ47" s="241"/>
      <c r="BA47" s="241"/>
      <c r="BB47" s="241"/>
      <c r="BC47" s="242"/>
      <c r="BD47" s="240"/>
      <c r="BE47" s="241"/>
      <c r="BF47" s="241"/>
      <c r="BG47" s="241"/>
      <c r="BH47" s="241"/>
      <c r="BI47" s="241"/>
      <c r="BJ47" s="241"/>
      <c r="BK47" s="241"/>
      <c r="BL47" s="242"/>
    </row>
    <row r="48" spans="1:64" ht="14.4" customHeight="1">
      <c r="A48" s="236" t="s">
        <v>80</v>
      </c>
      <c r="B48" s="237"/>
      <c r="C48" s="237"/>
      <c r="D48" s="237"/>
      <c r="E48" s="237"/>
      <c r="F48" s="237"/>
      <c r="G48" s="237"/>
      <c r="H48" s="237"/>
      <c r="I48" s="237"/>
      <c r="J48" s="237"/>
      <c r="K48" s="237"/>
      <c r="L48" s="237"/>
      <c r="M48" s="237"/>
      <c r="N48" s="237"/>
      <c r="O48" s="237"/>
      <c r="P48" s="237"/>
      <c r="Q48" s="237"/>
      <c r="R48" s="237"/>
      <c r="S48" s="237"/>
      <c r="T48" s="238"/>
      <c r="U48" s="240"/>
      <c r="V48" s="241"/>
      <c r="W48" s="241"/>
      <c r="X48" s="241"/>
      <c r="Y48" s="241"/>
      <c r="Z48" s="241"/>
      <c r="AA48" s="241"/>
      <c r="AB48" s="242"/>
      <c r="AC48" s="240"/>
      <c r="AD48" s="241"/>
      <c r="AE48" s="241"/>
      <c r="AF48" s="241"/>
      <c r="AG48" s="241"/>
      <c r="AH48" s="241"/>
      <c r="AI48" s="241"/>
      <c r="AJ48" s="242"/>
      <c r="AK48" s="245"/>
      <c r="AL48" s="246"/>
      <c r="AM48" s="246"/>
      <c r="AN48" s="246"/>
      <c r="AO48" s="246"/>
      <c r="AP48" s="246"/>
      <c r="AQ48" s="246"/>
      <c r="AR48" s="246"/>
      <c r="AS48" s="247"/>
      <c r="AT48" s="240"/>
      <c r="AU48" s="241"/>
      <c r="AV48" s="241"/>
      <c r="AW48" s="241"/>
      <c r="AX48" s="241"/>
      <c r="AY48" s="241"/>
      <c r="AZ48" s="241"/>
      <c r="BA48" s="241"/>
      <c r="BB48" s="241"/>
      <c r="BC48" s="242"/>
      <c r="BD48" s="240"/>
      <c r="BE48" s="241"/>
      <c r="BF48" s="241"/>
      <c r="BG48" s="241"/>
      <c r="BH48" s="241"/>
      <c r="BI48" s="241"/>
      <c r="BJ48" s="241"/>
      <c r="BK48" s="241"/>
      <c r="BL48" s="242"/>
    </row>
    <row r="49" spans="1:64" ht="14.4" customHeight="1">
      <c r="A49" s="236" t="s">
        <v>81</v>
      </c>
      <c r="B49" s="237"/>
      <c r="C49" s="237"/>
      <c r="D49" s="237"/>
      <c r="E49" s="237"/>
      <c r="F49" s="237"/>
      <c r="G49" s="237"/>
      <c r="H49" s="237"/>
      <c r="I49" s="237"/>
      <c r="J49" s="237"/>
      <c r="K49" s="237"/>
      <c r="L49" s="237"/>
      <c r="M49" s="237"/>
      <c r="N49" s="237"/>
      <c r="O49" s="237"/>
      <c r="P49" s="237"/>
      <c r="Q49" s="237"/>
      <c r="R49" s="237"/>
      <c r="S49" s="237"/>
      <c r="T49" s="238"/>
      <c r="U49" s="240"/>
      <c r="V49" s="241"/>
      <c r="W49" s="241"/>
      <c r="X49" s="241"/>
      <c r="Y49" s="241"/>
      <c r="Z49" s="241"/>
      <c r="AA49" s="241"/>
      <c r="AB49" s="242"/>
      <c r="AC49" s="240"/>
      <c r="AD49" s="241"/>
      <c r="AE49" s="241"/>
      <c r="AF49" s="241"/>
      <c r="AG49" s="241"/>
      <c r="AH49" s="241"/>
      <c r="AI49" s="241"/>
      <c r="AJ49" s="242"/>
      <c r="AK49" s="245"/>
      <c r="AL49" s="246"/>
      <c r="AM49" s="246"/>
      <c r="AN49" s="246"/>
      <c r="AO49" s="246"/>
      <c r="AP49" s="246"/>
      <c r="AQ49" s="246"/>
      <c r="AR49" s="246"/>
      <c r="AS49" s="247"/>
      <c r="AT49" s="240"/>
      <c r="AU49" s="241"/>
      <c r="AV49" s="241"/>
      <c r="AW49" s="241"/>
      <c r="AX49" s="241"/>
      <c r="AY49" s="241"/>
      <c r="AZ49" s="241"/>
      <c r="BA49" s="241"/>
      <c r="BB49" s="241"/>
      <c r="BC49" s="242"/>
      <c r="BD49" s="240"/>
      <c r="BE49" s="241"/>
      <c r="BF49" s="241"/>
      <c r="BG49" s="241"/>
      <c r="BH49" s="241"/>
      <c r="BI49" s="241"/>
      <c r="BJ49" s="241"/>
      <c r="BK49" s="241"/>
      <c r="BL49" s="242"/>
    </row>
    <row r="50" spans="1:64" ht="20.25" customHeight="1">
      <c r="A50" s="215" t="s">
        <v>82</v>
      </c>
      <c r="B50" s="216"/>
      <c r="C50" s="216"/>
      <c r="D50" s="216"/>
      <c r="E50" s="216"/>
      <c r="F50" s="216"/>
      <c r="G50" s="216"/>
      <c r="H50" s="216"/>
      <c r="I50" s="216"/>
      <c r="J50" s="216"/>
      <c r="K50" s="216"/>
      <c r="L50" s="216"/>
      <c r="M50" s="216"/>
      <c r="N50" s="216"/>
      <c r="O50" s="216"/>
      <c r="P50" s="216"/>
      <c r="Q50" s="216"/>
      <c r="R50" s="216"/>
      <c r="S50" s="216"/>
      <c r="T50" s="217"/>
      <c r="U50" s="227"/>
      <c r="V50" s="228"/>
      <c r="W50" s="228"/>
      <c r="X50" s="228"/>
      <c r="Y50" s="228"/>
      <c r="Z50" s="228"/>
      <c r="AA50" s="228"/>
      <c r="AB50" s="229"/>
      <c r="AC50" s="227"/>
      <c r="AD50" s="228"/>
      <c r="AE50" s="228"/>
      <c r="AF50" s="228"/>
      <c r="AG50" s="228"/>
      <c r="AH50" s="228"/>
      <c r="AI50" s="228"/>
      <c r="AJ50" s="229"/>
      <c r="AK50" s="248"/>
      <c r="AL50" s="249"/>
      <c r="AM50" s="249"/>
      <c r="AN50" s="249"/>
      <c r="AO50" s="249"/>
      <c r="AP50" s="249"/>
      <c r="AQ50" s="249"/>
      <c r="AR50" s="249"/>
      <c r="AS50" s="250"/>
      <c r="AT50" s="227"/>
      <c r="AU50" s="228"/>
      <c r="AV50" s="228"/>
      <c r="AW50" s="228"/>
      <c r="AX50" s="228"/>
      <c r="AY50" s="228"/>
      <c r="AZ50" s="228"/>
      <c r="BA50" s="228"/>
      <c r="BB50" s="228"/>
      <c r="BC50" s="229"/>
      <c r="BD50" s="227"/>
      <c r="BE50" s="228"/>
      <c r="BF50" s="228"/>
      <c r="BG50" s="228"/>
      <c r="BH50" s="228"/>
      <c r="BI50" s="228"/>
      <c r="BJ50" s="228"/>
      <c r="BK50" s="228"/>
      <c r="BL50" s="229"/>
    </row>
    <row r="51" spans="1:64">
      <c r="A51" s="221" t="s">
        <v>83</v>
      </c>
      <c r="B51" s="222"/>
      <c r="C51" s="222"/>
      <c r="D51" s="222"/>
      <c r="E51" s="222"/>
      <c r="F51" s="222"/>
      <c r="G51" s="222"/>
      <c r="H51" s="222"/>
      <c r="I51" s="222"/>
      <c r="J51" s="222"/>
      <c r="K51" s="222"/>
      <c r="L51" s="222"/>
      <c r="M51" s="222"/>
      <c r="N51" s="222"/>
      <c r="O51" s="222"/>
      <c r="P51" s="222"/>
      <c r="Q51" s="222"/>
      <c r="R51" s="222"/>
      <c r="S51" s="222"/>
      <c r="T51" s="223"/>
      <c r="U51" s="224" t="s">
        <v>47</v>
      </c>
      <c r="V51" s="225"/>
      <c r="W51" s="225"/>
      <c r="X51" s="225"/>
      <c r="Y51" s="225"/>
      <c r="Z51" s="225"/>
      <c r="AA51" s="225"/>
      <c r="AB51" s="226"/>
      <c r="AC51" s="224" t="s">
        <v>47</v>
      </c>
      <c r="AD51" s="225"/>
      <c r="AE51" s="225"/>
      <c r="AF51" s="225"/>
      <c r="AG51" s="225"/>
      <c r="AH51" s="225"/>
      <c r="AI51" s="225"/>
      <c r="AJ51" s="226"/>
      <c r="AK51" s="224" t="s">
        <v>47</v>
      </c>
      <c r="AL51" s="225"/>
      <c r="AM51" s="225"/>
      <c r="AN51" s="225"/>
      <c r="AO51" s="225"/>
      <c r="AP51" s="225"/>
      <c r="AQ51" s="225"/>
      <c r="AR51" s="225"/>
      <c r="AS51" s="226"/>
      <c r="AT51" s="224" t="s">
        <v>47</v>
      </c>
      <c r="AU51" s="225"/>
      <c r="AV51" s="225"/>
      <c r="AW51" s="225"/>
      <c r="AX51" s="225"/>
      <c r="AY51" s="225"/>
      <c r="AZ51" s="225"/>
      <c r="BA51" s="225"/>
      <c r="BB51" s="225"/>
      <c r="BC51" s="226"/>
      <c r="BD51" s="224">
        <v>2</v>
      </c>
      <c r="BE51" s="225"/>
      <c r="BF51" s="225"/>
      <c r="BG51" s="225"/>
      <c r="BH51" s="225"/>
      <c r="BI51" s="225"/>
      <c r="BJ51" s="225"/>
      <c r="BK51" s="225"/>
      <c r="BL51" s="226"/>
    </row>
    <row r="52" spans="1:64">
      <c r="A52" s="236" t="s">
        <v>84</v>
      </c>
      <c r="B52" s="237"/>
      <c r="C52" s="237"/>
      <c r="D52" s="237"/>
      <c r="E52" s="237"/>
      <c r="F52" s="237"/>
      <c r="G52" s="237"/>
      <c r="H52" s="237"/>
      <c r="I52" s="237"/>
      <c r="J52" s="237"/>
      <c r="K52" s="237"/>
      <c r="L52" s="237"/>
      <c r="M52" s="237"/>
      <c r="N52" s="237"/>
      <c r="O52" s="237"/>
      <c r="P52" s="237"/>
      <c r="Q52" s="237"/>
      <c r="R52" s="237"/>
      <c r="S52" s="237"/>
      <c r="T52" s="238"/>
      <c r="U52" s="240"/>
      <c r="V52" s="241"/>
      <c r="W52" s="241"/>
      <c r="X52" s="241"/>
      <c r="Y52" s="241"/>
      <c r="Z52" s="241"/>
      <c r="AA52" s="241"/>
      <c r="AB52" s="242"/>
      <c r="AC52" s="240"/>
      <c r="AD52" s="241"/>
      <c r="AE52" s="241"/>
      <c r="AF52" s="241"/>
      <c r="AG52" s="241"/>
      <c r="AH52" s="241"/>
      <c r="AI52" s="241"/>
      <c r="AJ52" s="242"/>
      <c r="AK52" s="240"/>
      <c r="AL52" s="241"/>
      <c r="AM52" s="241"/>
      <c r="AN52" s="241"/>
      <c r="AO52" s="241"/>
      <c r="AP52" s="241"/>
      <c r="AQ52" s="241"/>
      <c r="AR52" s="241"/>
      <c r="AS52" s="242"/>
      <c r="AT52" s="240"/>
      <c r="AU52" s="241"/>
      <c r="AV52" s="241"/>
      <c r="AW52" s="241"/>
      <c r="AX52" s="241"/>
      <c r="AY52" s="241"/>
      <c r="AZ52" s="241"/>
      <c r="BA52" s="241"/>
      <c r="BB52" s="241"/>
      <c r="BC52" s="242"/>
      <c r="BD52" s="240"/>
      <c r="BE52" s="241"/>
      <c r="BF52" s="241"/>
      <c r="BG52" s="241"/>
      <c r="BH52" s="241"/>
      <c r="BI52" s="241"/>
      <c r="BJ52" s="241"/>
      <c r="BK52" s="241"/>
      <c r="BL52" s="242"/>
    </row>
    <row r="53" spans="1:64">
      <c r="A53" s="236" t="s">
        <v>85</v>
      </c>
      <c r="B53" s="237"/>
      <c r="C53" s="237"/>
      <c r="D53" s="237"/>
      <c r="E53" s="237"/>
      <c r="F53" s="237"/>
      <c r="G53" s="237"/>
      <c r="H53" s="237"/>
      <c r="I53" s="237"/>
      <c r="J53" s="237"/>
      <c r="K53" s="237"/>
      <c r="L53" s="237"/>
      <c r="M53" s="237"/>
      <c r="N53" s="237"/>
      <c r="O53" s="237"/>
      <c r="P53" s="237"/>
      <c r="Q53" s="237"/>
      <c r="R53" s="237"/>
      <c r="S53" s="237"/>
      <c r="T53" s="238"/>
      <c r="U53" s="240"/>
      <c r="V53" s="241"/>
      <c r="W53" s="241"/>
      <c r="X53" s="241"/>
      <c r="Y53" s="241"/>
      <c r="Z53" s="241"/>
      <c r="AA53" s="241"/>
      <c r="AB53" s="242"/>
      <c r="AC53" s="240"/>
      <c r="AD53" s="241"/>
      <c r="AE53" s="241"/>
      <c r="AF53" s="241"/>
      <c r="AG53" s="241"/>
      <c r="AH53" s="241"/>
      <c r="AI53" s="241"/>
      <c r="AJ53" s="242"/>
      <c r="AK53" s="240"/>
      <c r="AL53" s="241"/>
      <c r="AM53" s="241"/>
      <c r="AN53" s="241"/>
      <c r="AO53" s="241"/>
      <c r="AP53" s="241"/>
      <c r="AQ53" s="241"/>
      <c r="AR53" s="241"/>
      <c r="AS53" s="242"/>
      <c r="AT53" s="240"/>
      <c r="AU53" s="241"/>
      <c r="AV53" s="241"/>
      <c r="AW53" s="241"/>
      <c r="AX53" s="241"/>
      <c r="AY53" s="241"/>
      <c r="AZ53" s="241"/>
      <c r="BA53" s="241"/>
      <c r="BB53" s="241"/>
      <c r="BC53" s="242"/>
      <c r="BD53" s="240"/>
      <c r="BE53" s="241"/>
      <c r="BF53" s="241"/>
      <c r="BG53" s="241"/>
      <c r="BH53" s="241"/>
      <c r="BI53" s="241"/>
      <c r="BJ53" s="241"/>
      <c r="BK53" s="241"/>
      <c r="BL53" s="242"/>
    </row>
    <row r="54" spans="1:64">
      <c r="A54" s="236" t="s">
        <v>86</v>
      </c>
      <c r="B54" s="237"/>
      <c r="C54" s="237"/>
      <c r="D54" s="237"/>
      <c r="E54" s="237"/>
      <c r="F54" s="237"/>
      <c r="G54" s="237"/>
      <c r="H54" s="237"/>
      <c r="I54" s="237"/>
      <c r="J54" s="237"/>
      <c r="K54" s="237"/>
      <c r="L54" s="237"/>
      <c r="M54" s="237"/>
      <c r="N54" s="237"/>
      <c r="O54" s="237"/>
      <c r="P54" s="237"/>
      <c r="Q54" s="237"/>
      <c r="R54" s="237"/>
      <c r="S54" s="237"/>
      <c r="T54" s="238"/>
      <c r="U54" s="240"/>
      <c r="V54" s="241"/>
      <c r="W54" s="241"/>
      <c r="X54" s="241"/>
      <c r="Y54" s="241"/>
      <c r="Z54" s="241"/>
      <c r="AA54" s="241"/>
      <c r="AB54" s="242"/>
      <c r="AC54" s="240"/>
      <c r="AD54" s="241"/>
      <c r="AE54" s="241"/>
      <c r="AF54" s="241"/>
      <c r="AG54" s="241"/>
      <c r="AH54" s="241"/>
      <c r="AI54" s="241"/>
      <c r="AJ54" s="242"/>
      <c r="AK54" s="240"/>
      <c r="AL54" s="241"/>
      <c r="AM54" s="241"/>
      <c r="AN54" s="241"/>
      <c r="AO54" s="241"/>
      <c r="AP54" s="241"/>
      <c r="AQ54" s="241"/>
      <c r="AR54" s="241"/>
      <c r="AS54" s="242"/>
      <c r="AT54" s="240"/>
      <c r="AU54" s="241"/>
      <c r="AV54" s="241"/>
      <c r="AW54" s="241"/>
      <c r="AX54" s="241"/>
      <c r="AY54" s="241"/>
      <c r="AZ54" s="241"/>
      <c r="BA54" s="241"/>
      <c r="BB54" s="241"/>
      <c r="BC54" s="242"/>
      <c r="BD54" s="240"/>
      <c r="BE54" s="241"/>
      <c r="BF54" s="241"/>
      <c r="BG54" s="241"/>
      <c r="BH54" s="241"/>
      <c r="BI54" s="241"/>
      <c r="BJ54" s="241"/>
      <c r="BK54" s="241"/>
      <c r="BL54" s="242"/>
    </row>
    <row r="55" spans="1:64">
      <c r="A55" s="215" t="s">
        <v>87</v>
      </c>
      <c r="B55" s="216"/>
      <c r="C55" s="216"/>
      <c r="D55" s="216"/>
      <c r="E55" s="216"/>
      <c r="F55" s="216"/>
      <c r="G55" s="216"/>
      <c r="H55" s="216"/>
      <c r="I55" s="216"/>
      <c r="J55" s="216"/>
      <c r="K55" s="216"/>
      <c r="L55" s="216"/>
      <c r="M55" s="216"/>
      <c r="N55" s="216"/>
      <c r="O55" s="216"/>
      <c r="P55" s="216"/>
      <c r="Q55" s="216"/>
      <c r="R55" s="216"/>
      <c r="S55" s="216"/>
      <c r="T55" s="217"/>
      <c r="U55" s="227"/>
      <c r="V55" s="228"/>
      <c r="W55" s="228"/>
      <c r="X55" s="228"/>
      <c r="Y55" s="228"/>
      <c r="Z55" s="228"/>
      <c r="AA55" s="228"/>
      <c r="AB55" s="229"/>
      <c r="AC55" s="227"/>
      <c r="AD55" s="228"/>
      <c r="AE55" s="228"/>
      <c r="AF55" s="228"/>
      <c r="AG55" s="228"/>
      <c r="AH55" s="228"/>
      <c r="AI55" s="228"/>
      <c r="AJ55" s="229"/>
      <c r="AK55" s="227"/>
      <c r="AL55" s="228"/>
      <c r="AM55" s="228"/>
      <c r="AN55" s="228"/>
      <c r="AO55" s="228"/>
      <c r="AP55" s="228"/>
      <c r="AQ55" s="228"/>
      <c r="AR55" s="228"/>
      <c r="AS55" s="229"/>
      <c r="AT55" s="227"/>
      <c r="AU55" s="228"/>
      <c r="AV55" s="228"/>
      <c r="AW55" s="228"/>
      <c r="AX55" s="228"/>
      <c r="AY55" s="228"/>
      <c r="AZ55" s="228"/>
      <c r="BA55" s="228"/>
      <c r="BB55" s="228"/>
      <c r="BC55" s="229"/>
      <c r="BD55" s="227"/>
      <c r="BE55" s="228"/>
      <c r="BF55" s="228"/>
      <c r="BG55" s="228"/>
      <c r="BH55" s="228"/>
      <c r="BI55" s="228"/>
      <c r="BJ55" s="228"/>
      <c r="BK55" s="228"/>
      <c r="BL55" s="229"/>
    </row>
    <row r="56" spans="1:64">
      <c r="A56" s="263" t="s">
        <v>52</v>
      </c>
      <c r="B56" s="264"/>
      <c r="C56" s="264"/>
      <c r="D56" s="264"/>
      <c r="E56" s="264"/>
      <c r="F56" s="264"/>
      <c r="G56" s="264"/>
      <c r="H56" s="264"/>
      <c r="I56" s="264"/>
      <c r="J56" s="264"/>
      <c r="K56" s="264"/>
      <c r="L56" s="264"/>
      <c r="M56" s="264"/>
      <c r="N56" s="264"/>
      <c r="O56" s="264"/>
      <c r="P56" s="264"/>
      <c r="Q56" s="264"/>
      <c r="R56" s="264"/>
      <c r="S56" s="264"/>
      <c r="T56" s="265"/>
      <c r="U56" s="251"/>
      <c r="V56" s="252"/>
      <c r="W56" s="252"/>
      <c r="X56" s="252"/>
      <c r="Y56" s="252"/>
      <c r="Z56" s="252"/>
      <c r="AA56" s="252"/>
      <c r="AB56" s="253"/>
      <c r="AC56" s="251"/>
      <c r="AD56" s="252"/>
      <c r="AE56" s="252"/>
      <c r="AF56" s="252"/>
      <c r="AG56" s="252"/>
      <c r="AH56" s="252"/>
      <c r="AI56" s="252"/>
      <c r="AJ56" s="253"/>
      <c r="AK56" s="251"/>
      <c r="AL56" s="252"/>
      <c r="AM56" s="252"/>
      <c r="AN56" s="252"/>
      <c r="AO56" s="252"/>
      <c r="AP56" s="252"/>
      <c r="AQ56" s="252"/>
      <c r="AR56" s="252"/>
      <c r="AS56" s="253"/>
      <c r="AT56" s="266"/>
      <c r="AU56" s="267"/>
      <c r="AV56" s="267"/>
      <c r="AW56" s="267"/>
      <c r="AX56" s="267"/>
      <c r="AY56" s="267"/>
      <c r="AZ56" s="267"/>
      <c r="BA56" s="267"/>
      <c r="BB56" s="267"/>
      <c r="BC56" s="268"/>
      <c r="BD56" s="251"/>
      <c r="BE56" s="252"/>
      <c r="BF56" s="252"/>
      <c r="BG56" s="252"/>
      <c r="BH56" s="252"/>
      <c r="BI56" s="252"/>
      <c r="BJ56" s="252"/>
      <c r="BK56" s="252"/>
      <c r="BL56" s="253"/>
    </row>
    <row r="57" spans="1:64" ht="15" customHeight="1">
      <c r="A57" s="221" t="s">
        <v>88</v>
      </c>
      <c r="B57" s="222"/>
      <c r="C57" s="222"/>
      <c r="D57" s="222"/>
      <c r="E57" s="222"/>
      <c r="F57" s="222"/>
      <c r="G57" s="222"/>
      <c r="H57" s="222"/>
      <c r="I57" s="222"/>
      <c r="J57" s="222"/>
      <c r="K57" s="222"/>
      <c r="L57" s="222"/>
      <c r="M57" s="222"/>
      <c r="N57" s="222"/>
      <c r="O57" s="222"/>
      <c r="P57" s="222"/>
      <c r="Q57" s="222"/>
      <c r="R57" s="222"/>
      <c r="S57" s="222"/>
      <c r="T57" s="223"/>
      <c r="U57" s="224">
        <v>1</v>
      </c>
      <c r="V57" s="225"/>
      <c r="W57" s="225"/>
      <c r="X57" s="225"/>
      <c r="Y57" s="225"/>
      <c r="Z57" s="225"/>
      <c r="AA57" s="225"/>
      <c r="AB57" s="226"/>
      <c r="AC57" s="224">
        <v>1</v>
      </c>
      <c r="AD57" s="225"/>
      <c r="AE57" s="225"/>
      <c r="AF57" s="225"/>
      <c r="AG57" s="225"/>
      <c r="AH57" s="225"/>
      <c r="AI57" s="225"/>
      <c r="AJ57" s="226"/>
      <c r="AK57" s="239">
        <v>1</v>
      </c>
      <c r="AL57" s="243"/>
      <c r="AM57" s="243"/>
      <c r="AN57" s="243"/>
      <c r="AO57" s="243"/>
      <c r="AP57" s="243"/>
      <c r="AQ57" s="243"/>
      <c r="AR57" s="243"/>
      <c r="AS57" s="244"/>
      <c r="AT57" s="224" t="s">
        <v>54</v>
      </c>
      <c r="AU57" s="225"/>
      <c r="AV57" s="225"/>
      <c r="AW57" s="225"/>
      <c r="AX57" s="225"/>
      <c r="AY57" s="225"/>
      <c r="AZ57" s="225"/>
      <c r="BA57" s="225"/>
      <c r="BB57" s="225"/>
      <c r="BC57" s="226"/>
      <c r="BD57" s="224">
        <v>2</v>
      </c>
      <c r="BE57" s="225"/>
      <c r="BF57" s="225"/>
      <c r="BG57" s="225"/>
      <c r="BH57" s="225"/>
      <c r="BI57" s="225"/>
      <c r="BJ57" s="225"/>
      <c r="BK57" s="225"/>
      <c r="BL57" s="226"/>
    </row>
    <row r="58" spans="1:64" ht="15" customHeight="1">
      <c r="A58" s="236" t="s">
        <v>89</v>
      </c>
      <c r="B58" s="237"/>
      <c r="C58" s="237"/>
      <c r="D58" s="237"/>
      <c r="E58" s="237"/>
      <c r="F58" s="237"/>
      <c r="G58" s="237"/>
      <c r="H58" s="237"/>
      <c r="I58" s="237"/>
      <c r="J58" s="237"/>
      <c r="K58" s="237"/>
      <c r="L58" s="237"/>
      <c r="M58" s="237"/>
      <c r="N58" s="237"/>
      <c r="O58" s="237"/>
      <c r="P58" s="237"/>
      <c r="Q58" s="237"/>
      <c r="R58" s="237"/>
      <c r="S58" s="237"/>
      <c r="T58" s="238"/>
      <c r="U58" s="240"/>
      <c r="V58" s="241"/>
      <c r="W58" s="241"/>
      <c r="X58" s="241"/>
      <c r="Y58" s="241"/>
      <c r="Z58" s="241"/>
      <c r="AA58" s="241"/>
      <c r="AB58" s="242"/>
      <c r="AC58" s="240"/>
      <c r="AD58" s="241"/>
      <c r="AE58" s="241"/>
      <c r="AF58" s="241"/>
      <c r="AG58" s="241"/>
      <c r="AH58" s="241"/>
      <c r="AI58" s="241"/>
      <c r="AJ58" s="242"/>
      <c r="AK58" s="245"/>
      <c r="AL58" s="246"/>
      <c r="AM58" s="246"/>
      <c r="AN58" s="246"/>
      <c r="AO58" s="246"/>
      <c r="AP58" s="246"/>
      <c r="AQ58" s="246"/>
      <c r="AR58" s="246"/>
      <c r="AS58" s="247"/>
      <c r="AT58" s="240"/>
      <c r="AU58" s="241"/>
      <c r="AV58" s="241"/>
      <c r="AW58" s="241"/>
      <c r="AX58" s="241"/>
      <c r="AY58" s="241"/>
      <c r="AZ58" s="241"/>
      <c r="BA58" s="241"/>
      <c r="BB58" s="241"/>
      <c r="BC58" s="242"/>
      <c r="BD58" s="240"/>
      <c r="BE58" s="241"/>
      <c r="BF58" s="241"/>
      <c r="BG58" s="241"/>
      <c r="BH58" s="241"/>
      <c r="BI58" s="241"/>
      <c r="BJ58" s="241"/>
      <c r="BK58" s="241"/>
      <c r="BL58" s="242"/>
    </row>
    <row r="59" spans="1:64" ht="15" customHeight="1">
      <c r="A59" s="236" t="s">
        <v>90</v>
      </c>
      <c r="B59" s="237"/>
      <c r="C59" s="237"/>
      <c r="D59" s="237"/>
      <c r="E59" s="237"/>
      <c r="F59" s="237"/>
      <c r="G59" s="237"/>
      <c r="H59" s="237"/>
      <c r="I59" s="237"/>
      <c r="J59" s="237"/>
      <c r="K59" s="237"/>
      <c r="L59" s="237"/>
      <c r="M59" s="237"/>
      <c r="N59" s="237"/>
      <c r="O59" s="237"/>
      <c r="P59" s="237"/>
      <c r="Q59" s="237"/>
      <c r="R59" s="237"/>
      <c r="S59" s="237"/>
      <c r="T59" s="238"/>
      <c r="U59" s="240"/>
      <c r="V59" s="241"/>
      <c r="W59" s="241"/>
      <c r="X59" s="241"/>
      <c r="Y59" s="241"/>
      <c r="Z59" s="241"/>
      <c r="AA59" s="241"/>
      <c r="AB59" s="242"/>
      <c r="AC59" s="240"/>
      <c r="AD59" s="241"/>
      <c r="AE59" s="241"/>
      <c r="AF59" s="241"/>
      <c r="AG59" s="241"/>
      <c r="AH59" s="241"/>
      <c r="AI59" s="241"/>
      <c r="AJ59" s="242"/>
      <c r="AK59" s="245"/>
      <c r="AL59" s="246"/>
      <c r="AM59" s="246"/>
      <c r="AN59" s="246"/>
      <c r="AO59" s="246"/>
      <c r="AP59" s="246"/>
      <c r="AQ59" s="246"/>
      <c r="AR59" s="246"/>
      <c r="AS59" s="247"/>
      <c r="AT59" s="240"/>
      <c r="AU59" s="241"/>
      <c r="AV59" s="241"/>
      <c r="AW59" s="241"/>
      <c r="AX59" s="241"/>
      <c r="AY59" s="241"/>
      <c r="AZ59" s="241"/>
      <c r="BA59" s="241"/>
      <c r="BB59" s="241"/>
      <c r="BC59" s="242"/>
      <c r="BD59" s="240"/>
      <c r="BE59" s="241"/>
      <c r="BF59" s="241"/>
      <c r="BG59" s="241"/>
      <c r="BH59" s="241"/>
      <c r="BI59" s="241"/>
      <c r="BJ59" s="241"/>
      <c r="BK59" s="241"/>
      <c r="BL59" s="242"/>
    </row>
    <row r="60" spans="1:64" ht="15" customHeight="1">
      <c r="A60" s="215" t="s">
        <v>91</v>
      </c>
      <c r="B60" s="216"/>
      <c r="C60" s="216"/>
      <c r="D60" s="216"/>
      <c r="E60" s="216"/>
      <c r="F60" s="216"/>
      <c r="G60" s="216"/>
      <c r="H60" s="216"/>
      <c r="I60" s="216"/>
      <c r="J60" s="216"/>
      <c r="K60" s="216"/>
      <c r="L60" s="216"/>
      <c r="M60" s="216"/>
      <c r="N60" s="216"/>
      <c r="O60" s="216"/>
      <c r="P60" s="216"/>
      <c r="Q60" s="216"/>
      <c r="R60" s="216"/>
      <c r="S60" s="216"/>
      <c r="T60" s="217"/>
      <c r="U60" s="227"/>
      <c r="V60" s="228"/>
      <c r="W60" s="228"/>
      <c r="X60" s="228"/>
      <c r="Y60" s="228"/>
      <c r="Z60" s="228"/>
      <c r="AA60" s="228"/>
      <c r="AB60" s="229"/>
      <c r="AC60" s="227"/>
      <c r="AD60" s="228"/>
      <c r="AE60" s="228"/>
      <c r="AF60" s="228"/>
      <c r="AG60" s="228"/>
      <c r="AH60" s="228"/>
      <c r="AI60" s="228"/>
      <c r="AJ60" s="229"/>
      <c r="AK60" s="248"/>
      <c r="AL60" s="249"/>
      <c r="AM60" s="249"/>
      <c r="AN60" s="249"/>
      <c r="AO60" s="249"/>
      <c r="AP60" s="249"/>
      <c r="AQ60" s="249"/>
      <c r="AR60" s="249"/>
      <c r="AS60" s="250"/>
      <c r="AT60" s="227"/>
      <c r="AU60" s="228"/>
      <c r="AV60" s="228"/>
      <c r="AW60" s="228"/>
      <c r="AX60" s="228"/>
      <c r="AY60" s="228"/>
      <c r="AZ60" s="228"/>
      <c r="BA60" s="228"/>
      <c r="BB60" s="228"/>
      <c r="BC60" s="229"/>
      <c r="BD60" s="227"/>
      <c r="BE60" s="228"/>
      <c r="BF60" s="228"/>
      <c r="BG60" s="228"/>
      <c r="BH60" s="228"/>
      <c r="BI60" s="228"/>
      <c r="BJ60" s="228"/>
      <c r="BK60" s="228"/>
      <c r="BL60" s="229"/>
    </row>
    <row r="61" spans="1:64" ht="13.2" customHeight="1">
      <c r="A61" s="221" t="s">
        <v>92</v>
      </c>
      <c r="B61" s="222"/>
      <c r="C61" s="222"/>
      <c r="D61" s="222"/>
      <c r="E61" s="222"/>
      <c r="F61" s="222"/>
      <c r="G61" s="222"/>
      <c r="H61" s="222"/>
      <c r="I61" s="222"/>
      <c r="J61" s="222"/>
      <c r="K61" s="222"/>
      <c r="L61" s="222"/>
      <c r="M61" s="222"/>
      <c r="N61" s="222"/>
      <c r="O61" s="222"/>
      <c r="P61" s="222"/>
      <c r="Q61" s="222"/>
      <c r="R61" s="222"/>
      <c r="S61" s="222"/>
      <c r="T61" s="223"/>
      <c r="U61" s="224">
        <v>0</v>
      </c>
      <c r="V61" s="225"/>
      <c r="W61" s="225"/>
      <c r="X61" s="225"/>
      <c r="Y61" s="225"/>
      <c r="Z61" s="225"/>
      <c r="AA61" s="225"/>
      <c r="AB61" s="226"/>
      <c r="AC61" s="224">
        <v>0</v>
      </c>
      <c r="AD61" s="225"/>
      <c r="AE61" s="225"/>
      <c r="AF61" s="225"/>
      <c r="AG61" s="225"/>
      <c r="AH61" s="225"/>
      <c r="AI61" s="225"/>
      <c r="AJ61" s="226"/>
      <c r="AK61" s="239">
        <v>1</v>
      </c>
      <c r="AL61" s="243"/>
      <c r="AM61" s="243"/>
      <c r="AN61" s="243"/>
      <c r="AO61" s="243"/>
      <c r="AP61" s="243"/>
      <c r="AQ61" s="243"/>
      <c r="AR61" s="243"/>
      <c r="AS61" s="244"/>
      <c r="AT61" s="224" t="s">
        <v>54</v>
      </c>
      <c r="AU61" s="225"/>
      <c r="AV61" s="225"/>
      <c r="AW61" s="225"/>
      <c r="AX61" s="225"/>
      <c r="AY61" s="225"/>
      <c r="AZ61" s="225"/>
      <c r="BA61" s="225"/>
      <c r="BB61" s="225"/>
      <c r="BC61" s="226"/>
      <c r="BD61" s="224">
        <v>2</v>
      </c>
      <c r="BE61" s="225"/>
      <c r="BF61" s="225"/>
      <c r="BG61" s="225"/>
      <c r="BH61" s="225"/>
      <c r="BI61" s="225"/>
      <c r="BJ61" s="225"/>
      <c r="BK61" s="225"/>
      <c r="BL61" s="226"/>
    </row>
    <row r="62" spans="1:64" ht="12.75" customHeight="1">
      <c r="A62" s="269" t="s">
        <v>93</v>
      </c>
      <c r="B62" s="270"/>
      <c r="C62" s="270"/>
      <c r="D62" s="270"/>
      <c r="E62" s="270"/>
      <c r="F62" s="270"/>
      <c r="G62" s="270"/>
      <c r="H62" s="270"/>
      <c r="I62" s="270"/>
      <c r="J62" s="270"/>
      <c r="K62" s="270"/>
      <c r="L62" s="270"/>
      <c r="M62" s="270"/>
      <c r="N62" s="270"/>
      <c r="O62" s="270"/>
      <c r="P62" s="270"/>
      <c r="Q62" s="270"/>
      <c r="R62" s="270"/>
      <c r="S62" s="270"/>
      <c r="T62" s="271"/>
      <c r="U62" s="240"/>
      <c r="V62" s="241"/>
      <c r="W62" s="241"/>
      <c r="X62" s="241"/>
      <c r="Y62" s="241"/>
      <c r="Z62" s="241"/>
      <c r="AA62" s="241"/>
      <c r="AB62" s="242"/>
      <c r="AC62" s="240"/>
      <c r="AD62" s="241"/>
      <c r="AE62" s="241"/>
      <c r="AF62" s="241"/>
      <c r="AG62" s="241"/>
      <c r="AH62" s="241"/>
      <c r="AI62" s="241"/>
      <c r="AJ62" s="242"/>
      <c r="AK62" s="245"/>
      <c r="AL62" s="246"/>
      <c r="AM62" s="246"/>
      <c r="AN62" s="246"/>
      <c r="AO62" s="246"/>
      <c r="AP62" s="246"/>
      <c r="AQ62" s="246"/>
      <c r="AR62" s="246"/>
      <c r="AS62" s="247"/>
      <c r="AT62" s="240"/>
      <c r="AU62" s="241"/>
      <c r="AV62" s="241"/>
      <c r="AW62" s="241"/>
      <c r="AX62" s="241"/>
      <c r="AY62" s="241"/>
      <c r="AZ62" s="241"/>
      <c r="BA62" s="241"/>
      <c r="BB62" s="241"/>
      <c r="BC62" s="242"/>
      <c r="BD62" s="240"/>
      <c r="BE62" s="241"/>
      <c r="BF62" s="241"/>
      <c r="BG62" s="241"/>
      <c r="BH62" s="241"/>
      <c r="BI62" s="241"/>
      <c r="BJ62" s="241"/>
      <c r="BK62" s="241"/>
      <c r="BL62" s="242"/>
    </row>
    <row r="63" spans="1:64">
      <c r="A63" s="236" t="s">
        <v>94</v>
      </c>
      <c r="B63" s="237"/>
      <c r="C63" s="237"/>
      <c r="D63" s="237"/>
      <c r="E63" s="237"/>
      <c r="F63" s="237"/>
      <c r="G63" s="237"/>
      <c r="H63" s="237"/>
      <c r="I63" s="237"/>
      <c r="J63" s="237"/>
      <c r="K63" s="237"/>
      <c r="L63" s="237"/>
      <c r="M63" s="237"/>
      <c r="N63" s="237"/>
      <c r="O63" s="237"/>
      <c r="P63" s="237"/>
      <c r="Q63" s="237"/>
      <c r="R63" s="237"/>
      <c r="S63" s="237"/>
      <c r="T63" s="238"/>
      <c r="U63" s="240"/>
      <c r="V63" s="241"/>
      <c r="W63" s="241"/>
      <c r="X63" s="241"/>
      <c r="Y63" s="241"/>
      <c r="Z63" s="241"/>
      <c r="AA63" s="241"/>
      <c r="AB63" s="242"/>
      <c r="AC63" s="240"/>
      <c r="AD63" s="241"/>
      <c r="AE63" s="241"/>
      <c r="AF63" s="241"/>
      <c r="AG63" s="241"/>
      <c r="AH63" s="241"/>
      <c r="AI63" s="241"/>
      <c r="AJ63" s="242"/>
      <c r="AK63" s="245"/>
      <c r="AL63" s="246"/>
      <c r="AM63" s="246"/>
      <c r="AN63" s="246"/>
      <c r="AO63" s="246"/>
      <c r="AP63" s="246"/>
      <c r="AQ63" s="246"/>
      <c r="AR63" s="246"/>
      <c r="AS63" s="247"/>
      <c r="AT63" s="240"/>
      <c r="AU63" s="241"/>
      <c r="AV63" s="241"/>
      <c r="AW63" s="241"/>
      <c r="AX63" s="241"/>
      <c r="AY63" s="241"/>
      <c r="AZ63" s="241"/>
      <c r="BA63" s="241"/>
      <c r="BB63" s="241"/>
      <c r="BC63" s="242"/>
      <c r="BD63" s="240"/>
      <c r="BE63" s="241"/>
      <c r="BF63" s="241"/>
      <c r="BG63" s="241"/>
      <c r="BH63" s="241"/>
      <c r="BI63" s="241"/>
      <c r="BJ63" s="241"/>
      <c r="BK63" s="241"/>
      <c r="BL63" s="242"/>
    </row>
    <row r="64" spans="1:64">
      <c r="A64" s="236" t="s">
        <v>95</v>
      </c>
      <c r="B64" s="237"/>
      <c r="C64" s="237"/>
      <c r="D64" s="237"/>
      <c r="E64" s="237"/>
      <c r="F64" s="237"/>
      <c r="G64" s="237"/>
      <c r="H64" s="237"/>
      <c r="I64" s="237"/>
      <c r="J64" s="237"/>
      <c r="K64" s="237"/>
      <c r="L64" s="237"/>
      <c r="M64" s="237"/>
      <c r="N64" s="237"/>
      <c r="O64" s="237"/>
      <c r="P64" s="237"/>
      <c r="Q64" s="237"/>
      <c r="R64" s="237"/>
      <c r="S64" s="237"/>
      <c r="T64" s="238"/>
      <c r="U64" s="240"/>
      <c r="V64" s="241"/>
      <c r="W64" s="241"/>
      <c r="X64" s="241"/>
      <c r="Y64" s="241"/>
      <c r="Z64" s="241"/>
      <c r="AA64" s="241"/>
      <c r="AB64" s="242"/>
      <c r="AC64" s="240"/>
      <c r="AD64" s="241"/>
      <c r="AE64" s="241"/>
      <c r="AF64" s="241"/>
      <c r="AG64" s="241"/>
      <c r="AH64" s="241"/>
      <c r="AI64" s="241"/>
      <c r="AJ64" s="242"/>
      <c r="AK64" s="245"/>
      <c r="AL64" s="246"/>
      <c r="AM64" s="246"/>
      <c r="AN64" s="246"/>
      <c r="AO64" s="246"/>
      <c r="AP64" s="246"/>
      <c r="AQ64" s="246"/>
      <c r="AR64" s="246"/>
      <c r="AS64" s="247"/>
      <c r="AT64" s="240"/>
      <c r="AU64" s="241"/>
      <c r="AV64" s="241"/>
      <c r="AW64" s="241"/>
      <c r="AX64" s="241"/>
      <c r="AY64" s="241"/>
      <c r="AZ64" s="241"/>
      <c r="BA64" s="241"/>
      <c r="BB64" s="241"/>
      <c r="BC64" s="242"/>
      <c r="BD64" s="240"/>
      <c r="BE64" s="241"/>
      <c r="BF64" s="241"/>
      <c r="BG64" s="241"/>
      <c r="BH64" s="241"/>
      <c r="BI64" s="241"/>
      <c r="BJ64" s="241"/>
      <c r="BK64" s="241"/>
      <c r="BL64" s="242"/>
    </row>
    <row r="65" spans="1:64">
      <c r="A65" s="236" t="s">
        <v>96</v>
      </c>
      <c r="B65" s="237"/>
      <c r="C65" s="237"/>
      <c r="D65" s="237"/>
      <c r="E65" s="237"/>
      <c r="F65" s="237"/>
      <c r="G65" s="237"/>
      <c r="H65" s="237"/>
      <c r="I65" s="237"/>
      <c r="J65" s="237"/>
      <c r="K65" s="237"/>
      <c r="L65" s="237"/>
      <c r="M65" s="237"/>
      <c r="N65" s="237"/>
      <c r="O65" s="237"/>
      <c r="P65" s="237"/>
      <c r="Q65" s="237"/>
      <c r="R65" s="237"/>
      <c r="S65" s="237"/>
      <c r="T65" s="238"/>
      <c r="U65" s="240"/>
      <c r="V65" s="241"/>
      <c r="W65" s="241"/>
      <c r="X65" s="241"/>
      <c r="Y65" s="241"/>
      <c r="Z65" s="241"/>
      <c r="AA65" s="241"/>
      <c r="AB65" s="242"/>
      <c r="AC65" s="240"/>
      <c r="AD65" s="241"/>
      <c r="AE65" s="241"/>
      <c r="AF65" s="241"/>
      <c r="AG65" s="241"/>
      <c r="AH65" s="241"/>
      <c r="AI65" s="241"/>
      <c r="AJ65" s="242"/>
      <c r="AK65" s="245"/>
      <c r="AL65" s="246"/>
      <c r="AM65" s="246"/>
      <c r="AN65" s="246"/>
      <c r="AO65" s="246"/>
      <c r="AP65" s="246"/>
      <c r="AQ65" s="246"/>
      <c r="AR65" s="246"/>
      <c r="AS65" s="247"/>
      <c r="AT65" s="240"/>
      <c r="AU65" s="241"/>
      <c r="AV65" s="241"/>
      <c r="AW65" s="241"/>
      <c r="AX65" s="241"/>
      <c r="AY65" s="241"/>
      <c r="AZ65" s="241"/>
      <c r="BA65" s="241"/>
      <c r="BB65" s="241"/>
      <c r="BC65" s="242"/>
      <c r="BD65" s="240"/>
      <c r="BE65" s="241"/>
      <c r="BF65" s="241"/>
      <c r="BG65" s="241"/>
      <c r="BH65" s="241"/>
      <c r="BI65" s="241"/>
      <c r="BJ65" s="241"/>
      <c r="BK65" s="241"/>
      <c r="BL65" s="242"/>
    </row>
    <row r="66" spans="1:64">
      <c r="A66" s="215" t="s">
        <v>91</v>
      </c>
      <c r="B66" s="216"/>
      <c r="C66" s="216"/>
      <c r="D66" s="216"/>
      <c r="E66" s="216"/>
      <c r="F66" s="216"/>
      <c r="G66" s="216"/>
      <c r="H66" s="216"/>
      <c r="I66" s="216"/>
      <c r="J66" s="216"/>
      <c r="K66" s="216"/>
      <c r="L66" s="216"/>
      <c r="M66" s="216"/>
      <c r="N66" s="216"/>
      <c r="O66" s="216"/>
      <c r="P66" s="216"/>
      <c r="Q66" s="216"/>
      <c r="R66" s="216"/>
      <c r="S66" s="216"/>
      <c r="T66" s="217"/>
      <c r="U66" s="227"/>
      <c r="V66" s="228"/>
      <c r="W66" s="228"/>
      <c r="X66" s="228"/>
      <c r="Y66" s="228"/>
      <c r="Z66" s="228"/>
      <c r="AA66" s="228"/>
      <c r="AB66" s="229"/>
      <c r="AC66" s="227"/>
      <c r="AD66" s="228"/>
      <c r="AE66" s="228"/>
      <c r="AF66" s="228"/>
      <c r="AG66" s="228"/>
      <c r="AH66" s="228"/>
      <c r="AI66" s="228"/>
      <c r="AJ66" s="229"/>
      <c r="AK66" s="248"/>
      <c r="AL66" s="249"/>
      <c r="AM66" s="249"/>
      <c r="AN66" s="249"/>
      <c r="AO66" s="249"/>
      <c r="AP66" s="249"/>
      <c r="AQ66" s="249"/>
      <c r="AR66" s="249"/>
      <c r="AS66" s="250"/>
      <c r="AT66" s="227"/>
      <c r="AU66" s="228"/>
      <c r="AV66" s="228"/>
      <c r="AW66" s="228"/>
      <c r="AX66" s="228"/>
      <c r="AY66" s="228"/>
      <c r="AZ66" s="228"/>
      <c r="BA66" s="228"/>
      <c r="BB66" s="228"/>
      <c r="BC66" s="229"/>
      <c r="BD66" s="227"/>
      <c r="BE66" s="228"/>
      <c r="BF66" s="228"/>
      <c r="BG66" s="228"/>
      <c r="BH66" s="228"/>
      <c r="BI66" s="228"/>
      <c r="BJ66" s="228"/>
      <c r="BK66" s="228"/>
      <c r="BL66" s="229"/>
    </row>
    <row r="67" spans="1:64" ht="13.2" customHeight="1">
      <c r="A67" s="221" t="s">
        <v>97</v>
      </c>
      <c r="B67" s="222"/>
      <c r="C67" s="222"/>
      <c r="D67" s="222"/>
      <c r="E67" s="222"/>
      <c r="F67" s="222"/>
      <c r="G67" s="222"/>
      <c r="H67" s="222"/>
      <c r="I67" s="222"/>
      <c r="J67" s="222"/>
      <c r="K67" s="222"/>
      <c r="L67" s="222"/>
      <c r="M67" s="222"/>
      <c r="N67" s="222"/>
      <c r="O67" s="222"/>
      <c r="P67" s="222"/>
      <c r="Q67" s="222"/>
      <c r="R67" s="222"/>
      <c r="S67" s="222"/>
      <c r="T67" s="223"/>
      <c r="U67" s="224">
        <v>0</v>
      </c>
      <c r="V67" s="225"/>
      <c r="W67" s="225"/>
      <c r="X67" s="225"/>
      <c r="Y67" s="225"/>
      <c r="Z67" s="225"/>
      <c r="AA67" s="225"/>
      <c r="AB67" s="226"/>
      <c r="AC67" s="224">
        <v>0</v>
      </c>
      <c r="AD67" s="225"/>
      <c r="AE67" s="225"/>
      <c r="AF67" s="225"/>
      <c r="AG67" s="225"/>
      <c r="AH67" s="225"/>
      <c r="AI67" s="225"/>
      <c r="AJ67" s="226"/>
      <c r="AK67" s="239">
        <v>1</v>
      </c>
      <c r="AL67" s="243"/>
      <c r="AM67" s="243"/>
      <c r="AN67" s="243"/>
      <c r="AO67" s="243"/>
      <c r="AP67" s="243"/>
      <c r="AQ67" s="243"/>
      <c r="AR67" s="243"/>
      <c r="AS67" s="244"/>
      <c r="AT67" s="224" t="s">
        <v>54</v>
      </c>
      <c r="AU67" s="225"/>
      <c r="AV67" s="225"/>
      <c r="AW67" s="225"/>
      <c r="AX67" s="225"/>
      <c r="AY67" s="225"/>
      <c r="AZ67" s="225"/>
      <c r="BA67" s="225"/>
      <c r="BB67" s="225"/>
      <c r="BC67" s="226"/>
      <c r="BD67" s="224">
        <v>2</v>
      </c>
      <c r="BE67" s="225"/>
      <c r="BF67" s="225"/>
      <c r="BG67" s="225"/>
      <c r="BH67" s="225"/>
      <c r="BI67" s="225"/>
      <c r="BJ67" s="225"/>
      <c r="BK67" s="225"/>
      <c r="BL67" s="226"/>
    </row>
    <row r="68" spans="1:64">
      <c r="A68" s="236" t="s">
        <v>98</v>
      </c>
      <c r="B68" s="237"/>
      <c r="C68" s="237"/>
      <c r="D68" s="237"/>
      <c r="E68" s="237"/>
      <c r="F68" s="237"/>
      <c r="G68" s="237"/>
      <c r="H68" s="237"/>
      <c r="I68" s="237"/>
      <c r="J68" s="237"/>
      <c r="K68" s="237"/>
      <c r="L68" s="237"/>
      <c r="M68" s="237"/>
      <c r="N68" s="237"/>
      <c r="O68" s="237"/>
      <c r="P68" s="237"/>
      <c r="Q68" s="237"/>
      <c r="R68" s="237"/>
      <c r="S68" s="237"/>
      <c r="T68" s="238"/>
      <c r="U68" s="240"/>
      <c r="V68" s="241"/>
      <c r="W68" s="241"/>
      <c r="X68" s="241"/>
      <c r="Y68" s="241"/>
      <c r="Z68" s="241"/>
      <c r="AA68" s="241"/>
      <c r="AB68" s="242"/>
      <c r="AC68" s="240"/>
      <c r="AD68" s="241"/>
      <c r="AE68" s="241"/>
      <c r="AF68" s="241"/>
      <c r="AG68" s="241"/>
      <c r="AH68" s="241"/>
      <c r="AI68" s="241"/>
      <c r="AJ68" s="242"/>
      <c r="AK68" s="245"/>
      <c r="AL68" s="246"/>
      <c r="AM68" s="246"/>
      <c r="AN68" s="246"/>
      <c r="AO68" s="246"/>
      <c r="AP68" s="246"/>
      <c r="AQ68" s="246"/>
      <c r="AR68" s="246"/>
      <c r="AS68" s="247"/>
      <c r="AT68" s="240"/>
      <c r="AU68" s="241"/>
      <c r="AV68" s="241"/>
      <c r="AW68" s="241"/>
      <c r="AX68" s="241"/>
      <c r="AY68" s="241"/>
      <c r="AZ68" s="241"/>
      <c r="BA68" s="241"/>
      <c r="BB68" s="241"/>
      <c r="BC68" s="242"/>
      <c r="BD68" s="240"/>
      <c r="BE68" s="241"/>
      <c r="BF68" s="241"/>
      <c r="BG68" s="241"/>
      <c r="BH68" s="241"/>
      <c r="BI68" s="241"/>
      <c r="BJ68" s="241"/>
      <c r="BK68" s="241"/>
      <c r="BL68" s="242"/>
    </row>
    <row r="69" spans="1:64">
      <c r="A69" s="236" t="s">
        <v>99</v>
      </c>
      <c r="B69" s="237"/>
      <c r="C69" s="237"/>
      <c r="D69" s="237"/>
      <c r="E69" s="237"/>
      <c r="F69" s="237"/>
      <c r="G69" s="237"/>
      <c r="H69" s="237"/>
      <c r="I69" s="237"/>
      <c r="J69" s="237"/>
      <c r="K69" s="237"/>
      <c r="L69" s="237"/>
      <c r="M69" s="237"/>
      <c r="N69" s="237"/>
      <c r="O69" s="237"/>
      <c r="P69" s="237"/>
      <c r="Q69" s="237"/>
      <c r="R69" s="237"/>
      <c r="S69" s="237"/>
      <c r="T69" s="238"/>
      <c r="U69" s="240"/>
      <c r="V69" s="241"/>
      <c r="W69" s="241"/>
      <c r="X69" s="241"/>
      <c r="Y69" s="241"/>
      <c r="Z69" s="241"/>
      <c r="AA69" s="241"/>
      <c r="AB69" s="242"/>
      <c r="AC69" s="240"/>
      <c r="AD69" s="241"/>
      <c r="AE69" s="241"/>
      <c r="AF69" s="241"/>
      <c r="AG69" s="241"/>
      <c r="AH69" s="241"/>
      <c r="AI69" s="241"/>
      <c r="AJ69" s="242"/>
      <c r="AK69" s="245"/>
      <c r="AL69" s="246"/>
      <c r="AM69" s="246"/>
      <c r="AN69" s="246"/>
      <c r="AO69" s="246"/>
      <c r="AP69" s="246"/>
      <c r="AQ69" s="246"/>
      <c r="AR69" s="246"/>
      <c r="AS69" s="247"/>
      <c r="AT69" s="240"/>
      <c r="AU69" s="241"/>
      <c r="AV69" s="241"/>
      <c r="AW69" s="241"/>
      <c r="AX69" s="241"/>
      <c r="AY69" s="241"/>
      <c r="AZ69" s="241"/>
      <c r="BA69" s="241"/>
      <c r="BB69" s="241"/>
      <c r="BC69" s="242"/>
      <c r="BD69" s="240"/>
      <c r="BE69" s="241"/>
      <c r="BF69" s="241"/>
      <c r="BG69" s="241"/>
      <c r="BH69" s="241"/>
      <c r="BI69" s="241"/>
      <c r="BJ69" s="241"/>
      <c r="BK69" s="241"/>
      <c r="BL69" s="242"/>
    </row>
    <row r="70" spans="1:64">
      <c r="A70" s="236" t="s">
        <v>100</v>
      </c>
      <c r="B70" s="237"/>
      <c r="C70" s="237"/>
      <c r="D70" s="237"/>
      <c r="E70" s="237"/>
      <c r="F70" s="237"/>
      <c r="G70" s="237"/>
      <c r="H70" s="237"/>
      <c r="I70" s="237"/>
      <c r="J70" s="237"/>
      <c r="K70" s="237"/>
      <c r="L70" s="237"/>
      <c r="M70" s="237"/>
      <c r="N70" s="237"/>
      <c r="O70" s="237"/>
      <c r="P70" s="237"/>
      <c r="Q70" s="237"/>
      <c r="R70" s="237"/>
      <c r="S70" s="237"/>
      <c r="T70" s="238"/>
      <c r="U70" s="240"/>
      <c r="V70" s="241"/>
      <c r="W70" s="241"/>
      <c r="X70" s="241"/>
      <c r="Y70" s="241"/>
      <c r="Z70" s="241"/>
      <c r="AA70" s="241"/>
      <c r="AB70" s="242"/>
      <c r="AC70" s="240"/>
      <c r="AD70" s="241"/>
      <c r="AE70" s="241"/>
      <c r="AF70" s="241"/>
      <c r="AG70" s="241"/>
      <c r="AH70" s="241"/>
      <c r="AI70" s="241"/>
      <c r="AJ70" s="242"/>
      <c r="AK70" s="245"/>
      <c r="AL70" s="246"/>
      <c r="AM70" s="246"/>
      <c r="AN70" s="246"/>
      <c r="AO70" s="246"/>
      <c r="AP70" s="246"/>
      <c r="AQ70" s="246"/>
      <c r="AR70" s="246"/>
      <c r="AS70" s="247"/>
      <c r="AT70" s="240"/>
      <c r="AU70" s="241"/>
      <c r="AV70" s="241"/>
      <c r="AW70" s="241"/>
      <c r="AX70" s="241"/>
      <c r="AY70" s="241"/>
      <c r="AZ70" s="241"/>
      <c r="BA70" s="241"/>
      <c r="BB70" s="241"/>
      <c r="BC70" s="242"/>
      <c r="BD70" s="240"/>
      <c r="BE70" s="241"/>
      <c r="BF70" s="241"/>
      <c r="BG70" s="241"/>
      <c r="BH70" s="241"/>
      <c r="BI70" s="241"/>
      <c r="BJ70" s="241"/>
      <c r="BK70" s="241"/>
      <c r="BL70" s="242"/>
    </row>
    <row r="71" spans="1:64">
      <c r="A71" s="236" t="s">
        <v>101</v>
      </c>
      <c r="B71" s="237"/>
      <c r="C71" s="237"/>
      <c r="D71" s="237"/>
      <c r="E71" s="237"/>
      <c r="F71" s="237"/>
      <c r="G71" s="237"/>
      <c r="H71" s="237"/>
      <c r="I71" s="237"/>
      <c r="J71" s="237"/>
      <c r="K71" s="237"/>
      <c r="L71" s="237"/>
      <c r="M71" s="237"/>
      <c r="N71" s="237"/>
      <c r="O71" s="237"/>
      <c r="P71" s="237"/>
      <c r="Q71" s="237"/>
      <c r="R71" s="237"/>
      <c r="S71" s="237"/>
      <c r="T71" s="238"/>
      <c r="U71" s="240"/>
      <c r="V71" s="241"/>
      <c r="W71" s="241"/>
      <c r="X71" s="241"/>
      <c r="Y71" s="241"/>
      <c r="Z71" s="241"/>
      <c r="AA71" s="241"/>
      <c r="AB71" s="242"/>
      <c r="AC71" s="240"/>
      <c r="AD71" s="241"/>
      <c r="AE71" s="241"/>
      <c r="AF71" s="241"/>
      <c r="AG71" s="241"/>
      <c r="AH71" s="241"/>
      <c r="AI71" s="241"/>
      <c r="AJ71" s="242"/>
      <c r="AK71" s="245"/>
      <c r="AL71" s="246"/>
      <c r="AM71" s="246"/>
      <c r="AN71" s="246"/>
      <c r="AO71" s="246"/>
      <c r="AP71" s="246"/>
      <c r="AQ71" s="246"/>
      <c r="AR71" s="246"/>
      <c r="AS71" s="247"/>
      <c r="AT71" s="240"/>
      <c r="AU71" s="241"/>
      <c r="AV71" s="241"/>
      <c r="AW71" s="241"/>
      <c r="AX71" s="241"/>
      <c r="AY71" s="241"/>
      <c r="AZ71" s="241"/>
      <c r="BA71" s="241"/>
      <c r="BB71" s="241"/>
      <c r="BC71" s="242"/>
      <c r="BD71" s="240"/>
      <c r="BE71" s="241"/>
      <c r="BF71" s="241"/>
      <c r="BG71" s="241"/>
      <c r="BH71" s="241"/>
      <c r="BI71" s="241"/>
      <c r="BJ71" s="241"/>
      <c r="BK71" s="241"/>
      <c r="BL71" s="242"/>
    </row>
    <row r="72" spans="1:64">
      <c r="A72" s="215" t="s">
        <v>91</v>
      </c>
      <c r="B72" s="216"/>
      <c r="C72" s="216"/>
      <c r="D72" s="216"/>
      <c r="E72" s="216"/>
      <c r="F72" s="216"/>
      <c r="G72" s="216"/>
      <c r="H72" s="216"/>
      <c r="I72" s="216"/>
      <c r="J72" s="216"/>
      <c r="K72" s="216"/>
      <c r="L72" s="216"/>
      <c r="M72" s="216"/>
      <c r="N72" s="216"/>
      <c r="O72" s="216"/>
      <c r="P72" s="216"/>
      <c r="Q72" s="216"/>
      <c r="R72" s="216"/>
      <c r="S72" s="216"/>
      <c r="T72" s="217"/>
      <c r="U72" s="227"/>
      <c r="V72" s="228"/>
      <c r="W72" s="228"/>
      <c r="X72" s="228"/>
      <c r="Y72" s="228"/>
      <c r="Z72" s="228"/>
      <c r="AA72" s="228"/>
      <c r="AB72" s="229"/>
      <c r="AC72" s="227"/>
      <c r="AD72" s="228"/>
      <c r="AE72" s="228"/>
      <c r="AF72" s="228"/>
      <c r="AG72" s="228"/>
      <c r="AH72" s="228"/>
      <c r="AI72" s="228"/>
      <c r="AJ72" s="229"/>
      <c r="AK72" s="248"/>
      <c r="AL72" s="249"/>
      <c r="AM72" s="249"/>
      <c r="AN72" s="249"/>
      <c r="AO72" s="249"/>
      <c r="AP72" s="249"/>
      <c r="AQ72" s="249"/>
      <c r="AR72" s="249"/>
      <c r="AS72" s="250"/>
      <c r="AT72" s="227"/>
      <c r="AU72" s="228"/>
      <c r="AV72" s="228"/>
      <c r="AW72" s="228"/>
      <c r="AX72" s="228"/>
      <c r="AY72" s="228"/>
      <c r="AZ72" s="228"/>
      <c r="BA72" s="228"/>
      <c r="BB72" s="228"/>
      <c r="BC72" s="229"/>
      <c r="BD72" s="227"/>
      <c r="BE72" s="228"/>
      <c r="BF72" s="228"/>
      <c r="BG72" s="228"/>
      <c r="BH72" s="228"/>
      <c r="BI72" s="228"/>
      <c r="BJ72" s="228"/>
      <c r="BK72" s="228"/>
      <c r="BL72" s="229"/>
    </row>
    <row r="73" spans="1:64" ht="13.2" customHeight="1">
      <c r="A73" s="221" t="s">
        <v>102</v>
      </c>
      <c r="B73" s="222"/>
      <c r="C73" s="222"/>
      <c r="D73" s="222"/>
      <c r="E73" s="222"/>
      <c r="F73" s="222"/>
      <c r="G73" s="222"/>
      <c r="H73" s="222"/>
      <c r="I73" s="222"/>
      <c r="J73" s="222"/>
      <c r="K73" s="222"/>
      <c r="L73" s="222"/>
      <c r="M73" s="222"/>
      <c r="N73" s="222"/>
      <c r="O73" s="222"/>
      <c r="P73" s="222"/>
      <c r="Q73" s="222"/>
      <c r="R73" s="222"/>
      <c r="S73" s="222"/>
      <c r="T73" s="223"/>
      <c r="U73" s="224">
        <v>1</v>
      </c>
      <c r="V73" s="225"/>
      <c r="W73" s="225"/>
      <c r="X73" s="225"/>
      <c r="Y73" s="225"/>
      <c r="Z73" s="225"/>
      <c r="AA73" s="225"/>
      <c r="AB73" s="226"/>
      <c r="AC73" s="224">
        <v>1</v>
      </c>
      <c r="AD73" s="225"/>
      <c r="AE73" s="225"/>
      <c r="AF73" s="225"/>
      <c r="AG73" s="225"/>
      <c r="AH73" s="225"/>
      <c r="AI73" s="225"/>
      <c r="AJ73" s="226"/>
      <c r="AK73" s="239">
        <v>1</v>
      </c>
      <c r="AL73" s="243"/>
      <c r="AM73" s="243"/>
      <c r="AN73" s="243"/>
      <c r="AO73" s="243"/>
      <c r="AP73" s="243"/>
      <c r="AQ73" s="243"/>
      <c r="AR73" s="243"/>
      <c r="AS73" s="244"/>
      <c r="AT73" s="224" t="s">
        <v>54</v>
      </c>
      <c r="AU73" s="225"/>
      <c r="AV73" s="225"/>
      <c r="AW73" s="225"/>
      <c r="AX73" s="225"/>
      <c r="AY73" s="225"/>
      <c r="AZ73" s="225"/>
      <c r="BA73" s="225"/>
      <c r="BB73" s="225"/>
      <c r="BC73" s="226"/>
      <c r="BD73" s="224">
        <v>2</v>
      </c>
      <c r="BE73" s="225"/>
      <c r="BF73" s="225"/>
      <c r="BG73" s="225"/>
      <c r="BH73" s="225"/>
      <c r="BI73" s="225"/>
      <c r="BJ73" s="225"/>
      <c r="BK73" s="225"/>
      <c r="BL73" s="226"/>
    </row>
    <row r="74" spans="1:64">
      <c r="A74" s="236" t="s">
        <v>61</v>
      </c>
      <c r="B74" s="237"/>
      <c r="C74" s="237"/>
      <c r="D74" s="237"/>
      <c r="E74" s="237"/>
      <c r="F74" s="237"/>
      <c r="G74" s="237"/>
      <c r="H74" s="237"/>
      <c r="I74" s="237"/>
      <c r="J74" s="237"/>
      <c r="K74" s="237"/>
      <c r="L74" s="237"/>
      <c r="M74" s="237"/>
      <c r="N74" s="237"/>
      <c r="O74" s="237"/>
      <c r="P74" s="237"/>
      <c r="Q74" s="237"/>
      <c r="R74" s="237"/>
      <c r="S74" s="237"/>
      <c r="T74" s="238"/>
      <c r="U74" s="240"/>
      <c r="V74" s="241"/>
      <c r="W74" s="241"/>
      <c r="X74" s="241"/>
      <c r="Y74" s="241"/>
      <c r="Z74" s="241"/>
      <c r="AA74" s="241"/>
      <c r="AB74" s="242"/>
      <c r="AC74" s="240"/>
      <c r="AD74" s="241"/>
      <c r="AE74" s="241"/>
      <c r="AF74" s="241"/>
      <c r="AG74" s="241"/>
      <c r="AH74" s="241"/>
      <c r="AI74" s="241"/>
      <c r="AJ74" s="242"/>
      <c r="AK74" s="245"/>
      <c r="AL74" s="246"/>
      <c r="AM74" s="246"/>
      <c r="AN74" s="246"/>
      <c r="AO74" s="246"/>
      <c r="AP74" s="246"/>
      <c r="AQ74" s="246"/>
      <c r="AR74" s="246"/>
      <c r="AS74" s="247"/>
      <c r="AT74" s="240"/>
      <c r="AU74" s="241"/>
      <c r="AV74" s="241"/>
      <c r="AW74" s="241"/>
      <c r="AX74" s="241"/>
      <c r="AY74" s="241"/>
      <c r="AZ74" s="241"/>
      <c r="BA74" s="241"/>
      <c r="BB74" s="241"/>
      <c r="BC74" s="242"/>
      <c r="BD74" s="240"/>
      <c r="BE74" s="241"/>
      <c r="BF74" s="241"/>
      <c r="BG74" s="241"/>
      <c r="BH74" s="241"/>
      <c r="BI74" s="241"/>
      <c r="BJ74" s="241"/>
      <c r="BK74" s="241"/>
      <c r="BL74" s="242"/>
    </row>
    <row r="75" spans="1:64">
      <c r="A75" s="236" t="s">
        <v>103</v>
      </c>
      <c r="B75" s="237"/>
      <c r="C75" s="237"/>
      <c r="D75" s="237"/>
      <c r="E75" s="237"/>
      <c r="F75" s="237"/>
      <c r="G75" s="237"/>
      <c r="H75" s="237"/>
      <c r="I75" s="237"/>
      <c r="J75" s="237"/>
      <c r="K75" s="237"/>
      <c r="L75" s="237"/>
      <c r="M75" s="237"/>
      <c r="N75" s="237"/>
      <c r="O75" s="237"/>
      <c r="P75" s="237"/>
      <c r="Q75" s="237"/>
      <c r="R75" s="237"/>
      <c r="S75" s="237"/>
      <c r="T75" s="238"/>
      <c r="U75" s="240"/>
      <c r="V75" s="241"/>
      <c r="W75" s="241"/>
      <c r="X75" s="241"/>
      <c r="Y75" s="241"/>
      <c r="Z75" s="241"/>
      <c r="AA75" s="241"/>
      <c r="AB75" s="242"/>
      <c r="AC75" s="240"/>
      <c r="AD75" s="241"/>
      <c r="AE75" s="241"/>
      <c r="AF75" s="241"/>
      <c r="AG75" s="241"/>
      <c r="AH75" s="241"/>
      <c r="AI75" s="241"/>
      <c r="AJ75" s="242"/>
      <c r="AK75" s="245"/>
      <c r="AL75" s="246"/>
      <c r="AM75" s="246"/>
      <c r="AN75" s="246"/>
      <c r="AO75" s="246"/>
      <c r="AP75" s="246"/>
      <c r="AQ75" s="246"/>
      <c r="AR75" s="246"/>
      <c r="AS75" s="247"/>
      <c r="AT75" s="240"/>
      <c r="AU75" s="241"/>
      <c r="AV75" s="241"/>
      <c r="AW75" s="241"/>
      <c r="AX75" s="241"/>
      <c r="AY75" s="241"/>
      <c r="AZ75" s="241"/>
      <c r="BA75" s="241"/>
      <c r="BB75" s="241"/>
      <c r="BC75" s="242"/>
      <c r="BD75" s="240"/>
      <c r="BE75" s="241"/>
      <c r="BF75" s="241"/>
      <c r="BG75" s="241"/>
      <c r="BH75" s="241"/>
      <c r="BI75" s="241"/>
      <c r="BJ75" s="241"/>
      <c r="BK75" s="241"/>
      <c r="BL75" s="242"/>
    </row>
    <row r="76" spans="1:64">
      <c r="A76" s="236" t="s">
        <v>104</v>
      </c>
      <c r="B76" s="237"/>
      <c r="C76" s="237"/>
      <c r="D76" s="237"/>
      <c r="E76" s="237"/>
      <c r="F76" s="237"/>
      <c r="G76" s="237"/>
      <c r="H76" s="237"/>
      <c r="I76" s="237"/>
      <c r="J76" s="237"/>
      <c r="K76" s="237"/>
      <c r="L76" s="237"/>
      <c r="M76" s="237"/>
      <c r="N76" s="237"/>
      <c r="O76" s="237"/>
      <c r="P76" s="237"/>
      <c r="Q76" s="237"/>
      <c r="R76" s="237"/>
      <c r="S76" s="237"/>
      <c r="T76" s="238"/>
      <c r="U76" s="240"/>
      <c r="V76" s="241"/>
      <c r="W76" s="241"/>
      <c r="X76" s="241"/>
      <c r="Y76" s="241"/>
      <c r="Z76" s="241"/>
      <c r="AA76" s="241"/>
      <c r="AB76" s="242"/>
      <c r="AC76" s="240"/>
      <c r="AD76" s="241"/>
      <c r="AE76" s="241"/>
      <c r="AF76" s="241"/>
      <c r="AG76" s="241"/>
      <c r="AH76" s="241"/>
      <c r="AI76" s="241"/>
      <c r="AJ76" s="242"/>
      <c r="AK76" s="245"/>
      <c r="AL76" s="246"/>
      <c r="AM76" s="246"/>
      <c r="AN76" s="246"/>
      <c r="AO76" s="246"/>
      <c r="AP76" s="246"/>
      <c r="AQ76" s="246"/>
      <c r="AR76" s="246"/>
      <c r="AS76" s="247"/>
      <c r="AT76" s="240"/>
      <c r="AU76" s="241"/>
      <c r="AV76" s="241"/>
      <c r="AW76" s="241"/>
      <c r="AX76" s="241"/>
      <c r="AY76" s="241"/>
      <c r="AZ76" s="241"/>
      <c r="BA76" s="241"/>
      <c r="BB76" s="241"/>
      <c r="BC76" s="242"/>
      <c r="BD76" s="240"/>
      <c r="BE76" s="241"/>
      <c r="BF76" s="241"/>
      <c r="BG76" s="241"/>
      <c r="BH76" s="241"/>
      <c r="BI76" s="241"/>
      <c r="BJ76" s="241"/>
      <c r="BK76" s="241"/>
      <c r="BL76" s="242"/>
    </row>
    <row r="77" spans="1:64" ht="12.75" customHeight="1">
      <c r="A77" s="269" t="s">
        <v>105</v>
      </c>
      <c r="B77" s="270"/>
      <c r="C77" s="270"/>
      <c r="D77" s="270"/>
      <c r="E77" s="270"/>
      <c r="F77" s="270"/>
      <c r="G77" s="270"/>
      <c r="H77" s="270"/>
      <c r="I77" s="270"/>
      <c r="J77" s="270"/>
      <c r="K77" s="270"/>
      <c r="L77" s="270"/>
      <c r="M77" s="270"/>
      <c r="N77" s="270"/>
      <c r="O77" s="270"/>
      <c r="P77" s="270"/>
      <c r="Q77" s="270"/>
      <c r="R77" s="270"/>
      <c r="S77" s="270"/>
      <c r="T77" s="271"/>
      <c r="U77" s="240"/>
      <c r="V77" s="241"/>
      <c r="W77" s="241"/>
      <c r="X77" s="241"/>
      <c r="Y77" s="241"/>
      <c r="Z77" s="241"/>
      <c r="AA77" s="241"/>
      <c r="AB77" s="242"/>
      <c r="AC77" s="240"/>
      <c r="AD77" s="241"/>
      <c r="AE77" s="241"/>
      <c r="AF77" s="241"/>
      <c r="AG77" s="241"/>
      <c r="AH77" s="241"/>
      <c r="AI77" s="241"/>
      <c r="AJ77" s="242"/>
      <c r="AK77" s="245"/>
      <c r="AL77" s="246"/>
      <c r="AM77" s="246"/>
      <c r="AN77" s="246"/>
      <c r="AO77" s="246"/>
      <c r="AP77" s="246"/>
      <c r="AQ77" s="246"/>
      <c r="AR77" s="246"/>
      <c r="AS77" s="247"/>
      <c r="AT77" s="240"/>
      <c r="AU77" s="241"/>
      <c r="AV77" s="241"/>
      <c r="AW77" s="241"/>
      <c r="AX77" s="241"/>
      <c r="AY77" s="241"/>
      <c r="AZ77" s="241"/>
      <c r="BA77" s="241"/>
      <c r="BB77" s="241"/>
      <c r="BC77" s="242"/>
      <c r="BD77" s="240"/>
      <c r="BE77" s="241"/>
      <c r="BF77" s="241"/>
      <c r="BG77" s="241"/>
      <c r="BH77" s="241"/>
      <c r="BI77" s="241"/>
      <c r="BJ77" s="241"/>
      <c r="BK77" s="241"/>
      <c r="BL77" s="242"/>
    </row>
    <row r="78" spans="1:64">
      <c r="A78" s="215" t="s">
        <v>91</v>
      </c>
      <c r="B78" s="216"/>
      <c r="C78" s="216"/>
      <c r="D78" s="216"/>
      <c r="E78" s="216"/>
      <c r="F78" s="216"/>
      <c r="G78" s="216"/>
      <c r="H78" s="216"/>
      <c r="I78" s="216"/>
      <c r="J78" s="216"/>
      <c r="K78" s="216"/>
      <c r="L78" s="216"/>
      <c r="M78" s="216"/>
      <c r="N78" s="216"/>
      <c r="O78" s="216"/>
      <c r="P78" s="216"/>
      <c r="Q78" s="216"/>
      <c r="R78" s="216"/>
      <c r="S78" s="216"/>
      <c r="T78" s="217"/>
      <c r="U78" s="227"/>
      <c r="V78" s="228"/>
      <c r="W78" s="228"/>
      <c r="X78" s="228"/>
      <c r="Y78" s="228"/>
      <c r="Z78" s="228"/>
      <c r="AA78" s="228"/>
      <c r="AB78" s="229"/>
      <c r="AC78" s="227"/>
      <c r="AD78" s="228"/>
      <c r="AE78" s="228"/>
      <c r="AF78" s="228"/>
      <c r="AG78" s="228"/>
      <c r="AH78" s="228"/>
      <c r="AI78" s="228"/>
      <c r="AJ78" s="229"/>
      <c r="AK78" s="248"/>
      <c r="AL78" s="249"/>
      <c r="AM78" s="249"/>
      <c r="AN78" s="249"/>
      <c r="AO78" s="249"/>
      <c r="AP78" s="249"/>
      <c r="AQ78" s="249"/>
      <c r="AR78" s="249"/>
      <c r="AS78" s="250"/>
      <c r="AT78" s="227"/>
      <c r="AU78" s="228"/>
      <c r="AV78" s="228"/>
      <c r="AW78" s="228"/>
      <c r="AX78" s="228"/>
      <c r="AY78" s="228"/>
      <c r="AZ78" s="228"/>
      <c r="BA78" s="228"/>
      <c r="BB78" s="228"/>
      <c r="BC78" s="229"/>
      <c r="BD78" s="227"/>
      <c r="BE78" s="228"/>
      <c r="BF78" s="228"/>
      <c r="BG78" s="228"/>
      <c r="BH78" s="228"/>
      <c r="BI78" s="228"/>
      <c r="BJ78" s="228"/>
      <c r="BK78" s="228"/>
      <c r="BL78" s="229"/>
    </row>
    <row r="79" spans="1:64" ht="12.75" customHeight="1">
      <c r="A79" s="272" t="s">
        <v>106</v>
      </c>
      <c r="B79" s="273"/>
      <c r="C79" s="273"/>
      <c r="D79" s="273"/>
      <c r="E79" s="273"/>
      <c r="F79" s="273"/>
      <c r="G79" s="273"/>
      <c r="H79" s="273"/>
      <c r="I79" s="273"/>
      <c r="J79" s="273"/>
      <c r="K79" s="273"/>
      <c r="L79" s="273"/>
      <c r="M79" s="273"/>
      <c r="N79" s="273"/>
      <c r="O79" s="273"/>
      <c r="P79" s="273"/>
      <c r="Q79" s="273"/>
      <c r="R79" s="273"/>
      <c r="S79" s="273"/>
      <c r="T79" s="274"/>
      <c r="U79" s="224">
        <v>1</v>
      </c>
      <c r="V79" s="225"/>
      <c r="W79" s="225"/>
      <c r="X79" s="225"/>
      <c r="Y79" s="225"/>
      <c r="Z79" s="225"/>
      <c r="AA79" s="225"/>
      <c r="AB79" s="226"/>
      <c r="AC79" s="224">
        <v>1</v>
      </c>
      <c r="AD79" s="225"/>
      <c r="AE79" s="225"/>
      <c r="AF79" s="225"/>
      <c r="AG79" s="225"/>
      <c r="AH79" s="225"/>
      <c r="AI79" s="225"/>
      <c r="AJ79" s="226"/>
      <c r="AK79" s="239">
        <v>1</v>
      </c>
      <c r="AL79" s="243"/>
      <c r="AM79" s="243"/>
      <c r="AN79" s="243"/>
      <c r="AO79" s="243"/>
      <c r="AP79" s="243"/>
      <c r="AQ79" s="243"/>
      <c r="AR79" s="243"/>
      <c r="AS79" s="244"/>
      <c r="AT79" s="224" t="s">
        <v>54</v>
      </c>
      <c r="AU79" s="225"/>
      <c r="AV79" s="225"/>
      <c r="AW79" s="225"/>
      <c r="AX79" s="225"/>
      <c r="AY79" s="225"/>
      <c r="AZ79" s="225"/>
      <c r="BA79" s="225"/>
      <c r="BB79" s="225"/>
      <c r="BC79" s="226"/>
      <c r="BD79" s="224">
        <v>2</v>
      </c>
      <c r="BE79" s="225"/>
      <c r="BF79" s="225"/>
      <c r="BG79" s="225"/>
      <c r="BH79" s="225"/>
      <c r="BI79" s="225"/>
      <c r="BJ79" s="225"/>
      <c r="BK79" s="225"/>
      <c r="BL79" s="226"/>
    </row>
    <row r="80" spans="1:64" ht="12.75" customHeight="1">
      <c r="A80" s="269" t="s">
        <v>107</v>
      </c>
      <c r="B80" s="270"/>
      <c r="C80" s="270"/>
      <c r="D80" s="270"/>
      <c r="E80" s="270"/>
      <c r="F80" s="270"/>
      <c r="G80" s="270"/>
      <c r="H80" s="270"/>
      <c r="I80" s="270"/>
      <c r="J80" s="270"/>
      <c r="K80" s="270"/>
      <c r="L80" s="270"/>
      <c r="M80" s="270"/>
      <c r="N80" s="270"/>
      <c r="O80" s="270"/>
      <c r="P80" s="270"/>
      <c r="Q80" s="270"/>
      <c r="R80" s="270"/>
      <c r="S80" s="270"/>
      <c r="T80" s="271"/>
      <c r="U80" s="240"/>
      <c r="V80" s="241"/>
      <c r="W80" s="241"/>
      <c r="X80" s="241"/>
      <c r="Y80" s="241"/>
      <c r="Z80" s="241"/>
      <c r="AA80" s="241"/>
      <c r="AB80" s="242"/>
      <c r="AC80" s="240"/>
      <c r="AD80" s="241"/>
      <c r="AE80" s="241"/>
      <c r="AF80" s="241"/>
      <c r="AG80" s="241"/>
      <c r="AH80" s="241"/>
      <c r="AI80" s="241"/>
      <c r="AJ80" s="242"/>
      <c r="AK80" s="245"/>
      <c r="AL80" s="246"/>
      <c r="AM80" s="246"/>
      <c r="AN80" s="246"/>
      <c r="AO80" s="246"/>
      <c r="AP80" s="246"/>
      <c r="AQ80" s="246"/>
      <c r="AR80" s="246"/>
      <c r="AS80" s="247"/>
      <c r="AT80" s="240"/>
      <c r="AU80" s="241"/>
      <c r="AV80" s="241"/>
      <c r="AW80" s="241"/>
      <c r="AX80" s="241"/>
      <c r="AY80" s="241"/>
      <c r="AZ80" s="241"/>
      <c r="BA80" s="241"/>
      <c r="BB80" s="241"/>
      <c r="BC80" s="242"/>
      <c r="BD80" s="240"/>
      <c r="BE80" s="241"/>
      <c r="BF80" s="241"/>
      <c r="BG80" s="241"/>
      <c r="BH80" s="241"/>
      <c r="BI80" s="241"/>
      <c r="BJ80" s="241"/>
      <c r="BK80" s="241"/>
      <c r="BL80" s="242"/>
    </row>
    <row r="81" spans="1:64">
      <c r="A81" s="236" t="s">
        <v>108</v>
      </c>
      <c r="B81" s="237"/>
      <c r="C81" s="237"/>
      <c r="D81" s="237"/>
      <c r="E81" s="237"/>
      <c r="F81" s="237"/>
      <c r="G81" s="237"/>
      <c r="H81" s="237"/>
      <c r="I81" s="237"/>
      <c r="J81" s="237"/>
      <c r="K81" s="237"/>
      <c r="L81" s="237"/>
      <c r="M81" s="237"/>
      <c r="N81" s="237"/>
      <c r="O81" s="237"/>
      <c r="P81" s="237"/>
      <c r="Q81" s="237"/>
      <c r="R81" s="237"/>
      <c r="S81" s="237"/>
      <c r="T81" s="238"/>
      <c r="U81" s="240"/>
      <c r="V81" s="241"/>
      <c r="W81" s="241"/>
      <c r="X81" s="241"/>
      <c r="Y81" s="241"/>
      <c r="Z81" s="241"/>
      <c r="AA81" s="241"/>
      <c r="AB81" s="242"/>
      <c r="AC81" s="240"/>
      <c r="AD81" s="241"/>
      <c r="AE81" s="241"/>
      <c r="AF81" s="241"/>
      <c r="AG81" s="241"/>
      <c r="AH81" s="241"/>
      <c r="AI81" s="241"/>
      <c r="AJ81" s="242"/>
      <c r="AK81" s="245"/>
      <c r="AL81" s="246"/>
      <c r="AM81" s="246"/>
      <c r="AN81" s="246"/>
      <c r="AO81" s="246"/>
      <c r="AP81" s="246"/>
      <c r="AQ81" s="246"/>
      <c r="AR81" s="246"/>
      <c r="AS81" s="247"/>
      <c r="AT81" s="240"/>
      <c r="AU81" s="241"/>
      <c r="AV81" s="241"/>
      <c r="AW81" s="241"/>
      <c r="AX81" s="241"/>
      <c r="AY81" s="241"/>
      <c r="AZ81" s="241"/>
      <c r="BA81" s="241"/>
      <c r="BB81" s="241"/>
      <c r="BC81" s="242"/>
      <c r="BD81" s="240"/>
      <c r="BE81" s="241"/>
      <c r="BF81" s="241"/>
      <c r="BG81" s="241"/>
      <c r="BH81" s="241"/>
      <c r="BI81" s="241"/>
      <c r="BJ81" s="241"/>
      <c r="BK81" s="241"/>
      <c r="BL81" s="242"/>
    </row>
    <row r="82" spans="1:64">
      <c r="A82" s="236" t="s">
        <v>109</v>
      </c>
      <c r="B82" s="237"/>
      <c r="C82" s="237"/>
      <c r="D82" s="237"/>
      <c r="E82" s="237"/>
      <c r="F82" s="237"/>
      <c r="G82" s="237"/>
      <c r="H82" s="237"/>
      <c r="I82" s="237"/>
      <c r="J82" s="237"/>
      <c r="K82" s="237"/>
      <c r="L82" s="237"/>
      <c r="M82" s="237"/>
      <c r="N82" s="237"/>
      <c r="O82" s="237"/>
      <c r="P82" s="237"/>
      <c r="Q82" s="237"/>
      <c r="R82" s="237"/>
      <c r="S82" s="237"/>
      <c r="T82" s="238"/>
      <c r="U82" s="240"/>
      <c r="V82" s="241"/>
      <c r="W82" s="241"/>
      <c r="X82" s="241"/>
      <c r="Y82" s="241"/>
      <c r="Z82" s="241"/>
      <c r="AA82" s="241"/>
      <c r="AB82" s="242"/>
      <c r="AC82" s="240"/>
      <c r="AD82" s="241"/>
      <c r="AE82" s="241"/>
      <c r="AF82" s="241"/>
      <c r="AG82" s="241"/>
      <c r="AH82" s="241"/>
      <c r="AI82" s="241"/>
      <c r="AJ82" s="242"/>
      <c r="AK82" s="245"/>
      <c r="AL82" s="246"/>
      <c r="AM82" s="246"/>
      <c r="AN82" s="246"/>
      <c r="AO82" s="246"/>
      <c r="AP82" s="246"/>
      <c r="AQ82" s="246"/>
      <c r="AR82" s="246"/>
      <c r="AS82" s="247"/>
      <c r="AT82" s="240"/>
      <c r="AU82" s="241"/>
      <c r="AV82" s="241"/>
      <c r="AW82" s="241"/>
      <c r="AX82" s="241"/>
      <c r="AY82" s="241"/>
      <c r="AZ82" s="241"/>
      <c r="BA82" s="241"/>
      <c r="BB82" s="241"/>
      <c r="BC82" s="242"/>
      <c r="BD82" s="240"/>
      <c r="BE82" s="241"/>
      <c r="BF82" s="241"/>
      <c r="BG82" s="241"/>
      <c r="BH82" s="241"/>
      <c r="BI82" s="241"/>
      <c r="BJ82" s="241"/>
      <c r="BK82" s="241"/>
      <c r="BL82" s="242"/>
    </row>
    <row r="83" spans="1:64" ht="12.75" customHeight="1">
      <c r="A83" s="269" t="s">
        <v>110</v>
      </c>
      <c r="B83" s="270"/>
      <c r="C83" s="270"/>
      <c r="D83" s="270"/>
      <c r="E83" s="270"/>
      <c r="F83" s="270"/>
      <c r="G83" s="270"/>
      <c r="H83" s="270"/>
      <c r="I83" s="270"/>
      <c r="J83" s="270"/>
      <c r="K83" s="270"/>
      <c r="L83" s="270"/>
      <c r="M83" s="270"/>
      <c r="N83" s="270"/>
      <c r="O83" s="270"/>
      <c r="P83" s="270"/>
      <c r="Q83" s="270"/>
      <c r="R83" s="270"/>
      <c r="S83" s="270"/>
      <c r="T83" s="271"/>
      <c r="U83" s="240"/>
      <c r="V83" s="241"/>
      <c r="W83" s="241"/>
      <c r="X83" s="241"/>
      <c r="Y83" s="241"/>
      <c r="Z83" s="241"/>
      <c r="AA83" s="241"/>
      <c r="AB83" s="242"/>
      <c r="AC83" s="240"/>
      <c r="AD83" s="241"/>
      <c r="AE83" s="241"/>
      <c r="AF83" s="241"/>
      <c r="AG83" s="241"/>
      <c r="AH83" s="241"/>
      <c r="AI83" s="241"/>
      <c r="AJ83" s="242"/>
      <c r="AK83" s="245"/>
      <c r="AL83" s="246"/>
      <c r="AM83" s="246"/>
      <c r="AN83" s="246"/>
      <c r="AO83" s="246"/>
      <c r="AP83" s="246"/>
      <c r="AQ83" s="246"/>
      <c r="AR83" s="246"/>
      <c r="AS83" s="247"/>
      <c r="AT83" s="240"/>
      <c r="AU83" s="241"/>
      <c r="AV83" s="241"/>
      <c r="AW83" s="241"/>
      <c r="AX83" s="241"/>
      <c r="AY83" s="241"/>
      <c r="AZ83" s="241"/>
      <c r="BA83" s="241"/>
      <c r="BB83" s="241"/>
      <c r="BC83" s="242"/>
      <c r="BD83" s="240"/>
      <c r="BE83" s="241"/>
      <c r="BF83" s="241"/>
      <c r="BG83" s="241"/>
      <c r="BH83" s="241"/>
      <c r="BI83" s="241"/>
      <c r="BJ83" s="241"/>
      <c r="BK83" s="241"/>
      <c r="BL83" s="242"/>
    </row>
    <row r="84" spans="1:64" ht="12.75" customHeight="1">
      <c r="A84" s="269" t="s">
        <v>111</v>
      </c>
      <c r="B84" s="270"/>
      <c r="C84" s="270"/>
      <c r="D84" s="270"/>
      <c r="E84" s="270"/>
      <c r="F84" s="270"/>
      <c r="G84" s="270"/>
      <c r="H84" s="270"/>
      <c r="I84" s="270"/>
      <c r="J84" s="270"/>
      <c r="K84" s="270"/>
      <c r="L84" s="270"/>
      <c r="M84" s="270"/>
      <c r="N84" s="270"/>
      <c r="O84" s="270"/>
      <c r="P84" s="270"/>
      <c r="Q84" s="270"/>
      <c r="R84" s="270"/>
      <c r="S84" s="270"/>
      <c r="T84" s="271"/>
      <c r="U84" s="240"/>
      <c r="V84" s="241"/>
      <c r="W84" s="241"/>
      <c r="X84" s="241"/>
      <c r="Y84" s="241"/>
      <c r="Z84" s="241"/>
      <c r="AA84" s="241"/>
      <c r="AB84" s="242"/>
      <c r="AC84" s="240"/>
      <c r="AD84" s="241"/>
      <c r="AE84" s="241"/>
      <c r="AF84" s="241"/>
      <c r="AG84" s="241"/>
      <c r="AH84" s="241"/>
      <c r="AI84" s="241"/>
      <c r="AJ84" s="242"/>
      <c r="AK84" s="245"/>
      <c r="AL84" s="246"/>
      <c r="AM84" s="246"/>
      <c r="AN84" s="246"/>
      <c r="AO84" s="246"/>
      <c r="AP84" s="246"/>
      <c r="AQ84" s="246"/>
      <c r="AR84" s="246"/>
      <c r="AS84" s="247"/>
      <c r="AT84" s="240"/>
      <c r="AU84" s="241"/>
      <c r="AV84" s="241"/>
      <c r="AW84" s="241"/>
      <c r="AX84" s="241"/>
      <c r="AY84" s="241"/>
      <c r="AZ84" s="241"/>
      <c r="BA84" s="241"/>
      <c r="BB84" s="241"/>
      <c r="BC84" s="242"/>
      <c r="BD84" s="240"/>
      <c r="BE84" s="241"/>
      <c r="BF84" s="241"/>
      <c r="BG84" s="241"/>
      <c r="BH84" s="241"/>
      <c r="BI84" s="241"/>
      <c r="BJ84" s="241"/>
      <c r="BK84" s="241"/>
      <c r="BL84" s="242"/>
    </row>
    <row r="85" spans="1:64" ht="12.75" customHeight="1">
      <c r="A85" s="269" t="s">
        <v>112</v>
      </c>
      <c r="B85" s="270"/>
      <c r="C85" s="270"/>
      <c r="D85" s="270"/>
      <c r="E85" s="270"/>
      <c r="F85" s="270"/>
      <c r="G85" s="270"/>
      <c r="H85" s="270"/>
      <c r="I85" s="270"/>
      <c r="J85" s="270"/>
      <c r="K85" s="270"/>
      <c r="L85" s="270"/>
      <c r="M85" s="270"/>
      <c r="N85" s="270"/>
      <c r="O85" s="270"/>
      <c r="P85" s="270"/>
      <c r="Q85" s="270"/>
      <c r="R85" s="270"/>
      <c r="S85" s="270"/>
      <c r="T85" s="271"/>
      <c r="U85" s="240"/>
      <c r="V85" s="241"/>
      <c r="W85" s="241"/>
      <c r="X85" s="241"/>
      <c r="Y85" s="241"/>
      <c r="Z85" s="241"/>
      <c r="AA85" s="241"/>
      <c r="AB85" s="242"/>
      <c r="AC85" s="240"/>
      <c r="AD85" s="241"/>
      <c r="AE85" s="241"/>
      <c r="AF85" s="241"/>
      <c r="AG85" s="241"/>
      <c r="AH85" s="241"/>
      <c r="AI85" s="241"/>
      <c r="AJ85" s="242"/>
      <c r="AK85" s="245"/>
      <c r="AL85" s="246"/>
      <c r="AM85" s="246"/>
      <c r="AN85" s="246"/>
      <c r="AO85" s="246"/>
      <c r="AP85" s="246"/>
      <c r="AQ85" s="246"/>
      <c r="AR85" s="246"/>
      <c r="AS85" s="247"/>
      <c r="AT85" s="240"/>
      <c r="AU85" s="241"/>
      <c r="AV85" s="241"/>
      <c r="AW85" s="241"/>
      <c r="AX85" s="241"/>
      <c r="AY85" s="241"/>
      <c r="AZ85" s="241"/>
      <c r="BA85" s="241"/>
      <c r="BB85" s="241"/>
      <c r="BC85" s="242"/>
      <c r="BD85" s="240"/>
      <c r="BE85" s="241"/>
      <c r="BF85" s="241"/>
      <c r="BG85" s="241"/>
      <c r="BH85" s="241"/>
      <c r="BI85" s="241"/>
      <c r="BJ85" s="241"/>
      <c r="BK85" s="241"/>
      <c r="BL85" s="242"/>
    </row>
    <row r="86" spans="1:64">
      <c r="A86" s="215" t="s">
        <v>113</v>
      </c>
      <c r="B86" s="216"/>
      <c r="C86" s="216"/>
      <c r="D86" s="216"/>
      <c r="E86" s="216"/>
      <c r="F86" s="216"/>
      <c r="G86" s="216"/>
      <c r="H86" s="216"/>
      <c r="I86" s="216"/>
      <c r="J86" s="216"/>
      <c r="K86" s="216"/>
      <c r="L86" s="216"/>
      <c r="M86" s="216"/>
      <c r="N86" s="216"/>
      <c r="O86" s="216"/>
      <c r="P86" s="216"/>
      <c r="Q86" s="216"/>
      <c r="R86" s="216"/>
      <c r="S86" s="216"/>
      <c r="T86" s="217"/>
      <c r="U86" s="227"/>
      <c r="V86" s="228"/>
      <c r="W86" s="228"/>
      <c r="X86" s="228"/>
      <c r="Y86" s="228"/>
      <c r="Z86" s="228"/>
      <c r="AA86" s="228"/>
      <c r="AB86" s="229"/>
      <c r="AC86" s="227"/>
      <c r="AD86" s="228"/>
      <c r="AE86" s="228"/>
      <c r="AF86" s="228"/>
      <c r="AG86" s="228"/>
      <c r="AH86" s="228"/>
      <c r="AI86" s="228"/>
      <c r="AJ86" s="229"/>
      <c r="AK86" s="248"/>
      <c r="AL86" s="249"/>
      <c r="AM86" s="249"/>
      <c r="AN86" s="249"/>
      <c r="AO86" s="249"/>
      <c r="AP86" s="249"/>
      <c r="AQ86" s="249"/>
      <c r="AR86" s="249"/>
      <c r="AS86" s="250"/>
      <c r="AT86" s="227"/>
      <c r="AU86" s="228"/>
      <c r="AV86" s="228"/>
      <c r="AW86" s="228"/>
      <c r="AX86" s="228"/>
      <c r="AY86" s="228"/>
      <c r="AZ86" s="228"/>
      <c r="BA86" s="228"/>
      <c r="BB86" s="228"/>
      <c r="BC86" s="229"/>
      <c r="BD86" s="227"/>
      <c r="BE86" s="228"/>
      <c r="BF86" s="228"/>
      <c r="BG86" s="228"/>
      <c r="BH86" s="228"/>
      <c r="BI86" s="228"/>
      <c r="BJ86" s="228"/>
      <c r="BK86" s="228"/>
      <c r="BL86" s="229"/>
    </row>
    <row r="87" spans="1:64">
      <c r="A87" s="221" t="s">
        <v>114</v>
      </c>
      <c r="B87" s="222"/>
      <c r="C87" s="222"/>
      <c r="D87" s="222"/>
      <c r="E87" s="222"/>
      <c r="F87" s="222"/>
      <c r="G87" s="222"/>
      <c r="H87" s="222"/>
      <c r="I87" s="222"/>
      <c r="J87" s="222"/>
      <c r="K87" s="222"/>
      <c r="L87" s="222"/>
      <c r="M87" s="222"/>
      <c r="N87" s="222"/>
      <c r="O87" s="222"/>
      <c r="P87" s="222"/>
      <c r="Q87" s="222"/>
      <c r="R87" s="222"/>
      <c r="S87" s="222"/>
      <c r="T87" s="223"/>
      <c r="U87" s="224" t="s">
        <v>47</v>
      </c>
      <c r="V87" s="225"/>
      <c r="W87" s="225"/>
      <c r="X87" s="225"/>
      <c r="Y87" s="225"/>
      <c r="Z87" s="225"/>
      <c r="AA87" s="225"/>
      <c r="AB87" s="226"/>
      <c r="AC87" s="224" t="s">
        <v>47</v>
      </c>
      <c r="AD87" s="225"/>
      <c r="AE87" s="225"/>
      <c r="AF87" s="225"/>
      <c r="AG87" s="225"/>
      <c r="AH87" s="225"/>
      <c r="AI87" s="225"/>
      <c r="AJ87" s="226"/>
      <c r="AK87" s="224" t="s">
        <v>47</v>
      </c>
      <c r="AL87" s="225"/>
      <c r="AM87" s="225"/>
      <c r="AN87" s="225"/>
      <c r="AO87" s="225"/>
      <c r="AP87" s="225"/>
      <c r="AQ87" s="225"/>
      <c r="AR87" s="225"/>
      <c r="AS87" s="226"/>
      <c r="AT87" s="224"/>
      <c r="AU87" s="225"/>
      <c r="AV87" s="225"/>
      <c r="AW87" s="225"/>
      <c r="AX87" s="225"/>
      <c r="AY87" s="225"/>
      <c r="AZ87" s="225"/>
      <c r="BA87" s="225"/>
      <c r="BB87" s="225"/>
      <c r="BC87" s="226"/>
      <c r="BD87" s="224">
        <v>2</v>
      </c>
      <c r="BE87" s="225"/>
      <c r="BF87" s="225"/>
      <c r="BG87" s="225"/>
      <c r="BH87" s="225"/>
      <c r="BI87" s="225"/>
      <c r="BJ87" s="225"/>
      <c r="BK87" s="225"/>
      <c r="BL87" s="226"/>
    </row>
    <row r="88" spans="1:64">
      <c r="A88" s="236" t="s">
        <v>115</v>
      </c>
      <c r="B88" s="237"/>
      <c r="C88" s="237"/>
      <c r="D88" s="237"/>
      <c r="E88" s="237"/>
      <c r="F88" s="237"/>
      <c r="G88" s="237"/>
      <c r="H88" s="237"/>
      <c r="I88" s="237"/>
      <c r="J88" s="237"/>
      <c r="K88" s="237"/>
      <c r="L88" s="237"/>
      <c r="M88" s="237"/>
      <c r="N88" s="237"/>
      <c r="O88" s="237"/>
      <c r="P88" s="237"/>
      <c r="Q88" s="237"/>
      <c r="R88" s="237"/>
      <c r="S88" s="237"/>
      <c r="T88" s="238"/>
      <c r="U88" s="240"/>
      <c r="V88" s="241"/>
      <c r="W88" s="241"/>
      <c r="X88" s="241"/>
      <c r="Y88" s="241"/>
      <c r="Z88" s="241"/>
      <c r="AA88" s="241"/>
      <c r="AB88" s="242"/>
      <c r="AC88" s="240"/>
      <c r="AD88" s="241"/>
      <c r="AE88" s="241"/>
      <c r="AF88" s="241"/>
      <c r="AG88" s="241"/>
      <c r="AH88" s="241"/>
      <c r="AI88" s="241"/>
      <c r="AJ88" s="242"/>
      <c r="AK88" s="240"/>
      <c r="AL88" s="241"/>
      <c r="AM88" s="241"/>
      <c r="AN88" s="241"/>
      <c r="AO88" s="241"/>
      <c r="AP88" s="241"/>
      <c r="AQ88" s="241"/>
      <c r="AR88" s="241"/>
      <c r="AS88" s="242"/>
      <c r="AT88" s="240"/>
      <c r="AU88" s="241"/>
      <c r="AV88" s="241"/>
      <c r="AW88" s="241"/>
      <c r="AX88" s="241"/>
      <c r="AY88" s="241"/>
      <c r="AZ88" s="241"/>
      <c r="BA88" s="241"/>
      <c r="BB88" s="241"/>
      <c r="BC88" s="242"/>
      <c r="BD88" s="240"/>
      <c r="BE88" s="241"/>
      <c r="BF88" s="241"/>
      <c r="BG88" s="241"/>
      <c r="BH88" s="241"/>
      <c r="BI88" s="241"/>
      <c r="BJ88" s="241"/>
      <c r="BK88" s="241"/>
      <c r="BL88" s="242"/>
    </row>
    <row r="89" spans="1:64">
      <c r="A89" s="236" t="s">
        <v>116</v>
      </c>
      <c r="B89" s="237"/>
      <c r="C89" s="237"/>
      <c r="D89" s="237"/>
      <c r="E89" s="237"/>
      <c r="F89" s="237"/>
      <c r="G89" s="237"/>
      <c r="H89" s="237"/>
      <c r="I89" s="237"/>
      <c r="J89" s="237"/>
      <c r="K89" s="237"/>
      <c r="L89" s="237"/>
      <c r="M89" s="237"/>
      <c r="N89" s="237"/>
      <c r="O89" s="237"/>
      <c r="P89" s="237"/>
      <c r="Q89" s="237"/>
      <c r="R89" s="237"/>
      <c r="S89" s="237"/>
      <c r="T89" s="238"/>
      <c r="U89" s="240"/>
      <c r="V89" s="241"/>
      <c r="W89" s="241"/>
      <c r="X89" s="241"/>
      <c r="Y89" s="241"/>
      <c r="Z89" s="241"/>
      <c r="AA89" s="241"/>
      <c r="AB89" s="242"/>
      <c r="AC89" s="240"/>
      <c r="AD89" s="241"/>
      <c r="AE89" s="241"/>
      <c r="AF89" s="241"/>
      <c r="AG89" s="241"/>
      <c r="AH89" s="241"/>
      <c r="AI89" s="241"/>
      <c r="AJ89" s="242"/>
      <c r="AK89" s="240"/>
      <c r="AL89" s="241"/>
      <c r="AM89" s="241"/>
      <c r="AN89" s="241"/>
      <c r="AO89" s="241"/>
      <c r="AP89" s="241"/>
      <c r="AQ89" s="241"/>
      <c r="AR89" s="241"/>
      <c r="AS89" s="242"/>
      <c r="AT89" s="240"/>
      <c r="AU89" s="241"/>
      <c r="AV89" s="241"/>
      <c r="AW89" s="241"/>
      <c r="AX89" s="241"/>
      <c r="AY89" s="241"/>
      <c r="AZ89" s="241"/>
      <c r="BA89" s="241"/>
      <c r="BB89" s="241"/>
      <c r="BC89" s="242"/>
      <c r="BD89" s="240"/>
      <c r="BE89" s="241"/>
      <c r="BF89" s="241"/>
      <c r="BG89" s="241"/>
      <c r="BH89" s="241"/>
      <c r="BI89" s="241"/>
      <c r="BJ89" s="241"/>
      <c r="BK89" s="241"/>
      <c r="BL89" s="242"/>
    </row>
    <row r="90" spans="1:64">
      <c r="A90" s="236" t="s">
        <v>117</v>
      </c>
      <c r="B90" s="237"/>
      <c r="C90" s="237"/>
      <c r="D90" s="237"/>
      <c r="E90" s="237"/>
      <c r="F90" s="237"/>
      <c r="G90" s="237"/>
      <c r="H90" s="237"/>
      <c r="I90" s="237"/>
      <c r="J90" s="237"/>
      <c r="K90" s="237"/>
      <c r="L90" s="237"/>
      <c r="M90" s="237"/>
      <c r="N90" s="237"/>
      <c r="O90" s="237"/>
      <c r="P90" s="237"/>
      <c r="Q90" s="237"/>
      <c r="R90" s="237"/>
      <c r="S90" s="237"/>
      <c r="T90" s="238"/>
      <c r="U90" s="240"/>
      <c r="V90" s="241"/>
      <c r="W90" s="241"/>
      <c r="X90" s="241"/>
      <c r="Y90" s="241"/>
      <c r="Z90" s="241"/>
      <c r="AA90" s="241"/>
      <c r="AB90" s="242"/>
      <c r="AC90" s="240"/>
      <c r="AD90" s="241"/>
      <c r="AE90" s="241"/>
      <c r="AF90" s="241"/>
      <c r="AG90" s="241"/>
      <c r="AH90" s="241"/>
      <c r="AI90" s="241"/>
      <c r="AJ90" s="242"/>
      <c r="AK90" s="240"/>
      <c r="AL90" s="241"/>
      <c r="AM90" s="241"/>
      <c r="AN90" s="241"/>
      <c r="AO90" s="241"/>
      <c r="AP90" s="241"/>
      <c r="AQ90" s="241"/>
      <c r="AR90" s="241"/>
      <c r="AS90" s="242"/>
      <c r="AT90" s="240"/>
      <c r="AU90" s="241"/>
      <c r="AV90" s="241"/>
      <c r="AW90" s="241"/>
      <c r="AX90" s="241"/>
      <c r="AY90" s="241"/>
      <c r="AZ90" s="241"/>
      <c r="BA90" s="241"/>
      <c r="BB90" s="241"/>
      <c r="BC90" s="242"/>
      <c r="BD90" s="240"/>
      <c r="BE90" s="241"/>
      <c r="BF90" s="241"/>
      <c r="BG90" s="241"/>
      <c r="BH90" s="241"/>
      <c r="BI90" s="241"/>
      <c r="BJ90" s="241"/>
      <c r="BK90" s="241"/>
      <c r="BL90" s="242"/>
    </row>
    <row r="91" spans="1:64">
      <c r="A91" s="215" t="s">
        <v>118</v>
      </c>
      <c r="B91" s="216"/>
      <c r="C91" s="216"/>
      <c r="D91" s="216"/>
      <c r="E91" s="216"/>
      <c r="F91" s="216"/>
      <c r="G91" s="216"/>
      <c r="H91" s="216"/>
      <c r="I91" s="216"/>
      <c r="J91" s="216"/>
      <c r="K91" s="216"/>
      <c r="L91" s="216"/>
      <c r="M91" s="216"/>
      <c r="N91" s="216"/>
      <c r="O91" s="216"/>
      <c r="P91" s="216"/>
      <c r="Q91" s="216"/>
      <c r="R91" s="216"/>
      <c r="S91" s="216"/>
      <c r="T91" s="217"/>
      <c r="U91" s="227"/>
      <c r="V91" s="228"/>
      <c r="W91" s="228"/>
      <c r="X91" s="228"/>
      <c r="Y91" s="228"/>
      <c r="Z91" s="228"/>
      <c r="AA91" s="228"/>
      <c r="AB91" s="229"/>
      <c r="AC91" s="227"/>
      <c r="AD91" s="228"/>
      <c r="AE91" s="228"/>
      <c r="AF91" s="228"/>
      <c r="AG91" s="228"/>
      <c r="AH91" s="228"/>
      <c r="AI91" s="228"/>
      <c r="AJ91" s="229"/>
      <c r="AK91" s="227"/>
      <c r="AL91" s="228"/>
      <c r="AM91" s="228"/>
      <c r="AN91" s="228"/>
      <c r="AO91" s="228"/>
      <c r="AP91" s="228"/>
      <c r="AQ91" s="228"/>
      <c r="AR91" s="228"/>
      <c r="AS91" s="229"/>
      <c r="AT91" s="227"/>
      <c r="AU91" s="228"/>
      <c r="AV91" s="228"/>
      <c r="AW91" s="228"/>
      <c r="AX91" s="228"/>
      <c r="AY91" s="228"/>
      <c r="AZ91" s="228"/>
      <c r="BA91" s="228"/>
      <c r="BB91" s="228"/>
      <c r="BC91" s="229"/>
      <c r="BD91" s="227"/>
      <c r="BE91" s="228"/>
      <c r="BF91" s="228"/>
      <c r="BG91" s="228"/>
      <c r="BH91" s="228"/>
      <c r="BI91" s="228"/>
      <c r="BJ91" s="228"/>
      <c r="BK91" s="228"/>
      <c r="BL91" s="229"/>
    </row>
    <row r="92" spans="1:64" ht="13.2" customHeight="1">
      <c r="A92" s="221" t="s">
        <v>119</v>
      </c>
      <c r="B92" s="222"/>
      <c r="C92" s="222"/>
      <c r="D92" s="222"/>
      <c r="E92" s="222"/>
      <c r="F92" s="222"/>
      <c r="G92" s="222"/>
      <c r="H92" s="222"/>
      <c r="I92" s="222"/>
      <c r="J92" s="222"/>
      <c r="K92" s="222"/>
      <c r="L92" s="222"/>
      <c r="M92" s="222"/>
      <c r="N92" s="222"/>
      <c r="O92" s="222"/>
      <c r="P92" s="222"/>
      <c r="Q92" s="222"/>
      <c r="R92" s="222"/>
      <c r="S92" s="222"/>
      <c r="T92" s="223"/>
      <c r="U92" s="239">
        <v>0</v>
      </c>
      <c r="V92" s="243"/>
      <c r="W92" s="243"/>
      <c r="X92" s="243"/>
      <c r="Y92" s="243"/>
      <c r="Z92" s="243"/>
      <c r="AA92" s="243"/>
      <c r="AB92" s="244"/>
      <c r="AC92" s="239">
        <v>0</v>
      </c>
      <c r="AD92" s="225"/>
      <c r="AE92" s="225"/>
      <c r="AF92" s="225"/>
      <c r="AG92" s="225"/>
      <c r="AH92" s="225"/>
      <c r="AI92" s="225"/>
      <c r="AJ92" s="226"/>
      <c r="AK92" s="239">
        <v>1</v>
      </c>
      <c r="AL92" s="243"/>
      <c r="AM92" s="243"/>
      <c r="AN92" s="243"/>
      <c r="AO92" s="243"/>
      <c r="AP92" s="243"/>
      <c r="AQ92" s="243"/>
      <c r="AR92" s="243"/>
      <c r="AS92" s="244"/>
      <c r="AT92" s="224" t="s">
        <v>120</v>
      </c>
      <c r="AU92" s="225"/>
      <c r="AV92" s="225"/>
      <c r="AW92" s="225"/>
      <c r="AX92" s="225"/>
      <c r="AY92" s="225"/>
      <c r="AZ92" s="225"/>
      <c r="BA92" s="225"/>
      <c r="BB92" s="225"/>
      <c r="BC92" s="226"/>
      <c r="BD92" s="224">
        <v>2</v>
      </c>
      <c r="BE92" s="225"/>
      <c r="BF92" s="225"/>
      <c r="BG92" s="225"/>
      <c r="BH92" s="225"/>
      <c r="BI92" s="225"/>
      <c r="BJ92" s="225"/>
      <c r="BK92" s="225"/>
      <c r="BL92" s="226"/>
    </row>
    <row r="93" spans="1:64">
      <c r="A93" s="236" t="s">
        <v>121</v>
      </c>
      <c r="B93" s="237"/>
      <c r="C93" s="237"/>
      <c r="D93" s="237"/>
      <c r="E93" s="237"/>
      <c r="F93" s="237"/>
      <c r="G93" s="237"/>
      <c r="H93" s="237"/>
      <c r="I93" s="237"/>
      <c r="J93" s="237"/>
      <c r="K93" s="237"/>
      <c r="L93" s="237"/>
      <c r="M93" s="237"/>
      <c r="N93" s="237"/>
      <c r="O93" s="237"/>
      <c r="P93" s="237"/>
      <c r="Q93" s="237"/>
      <c r="R93" s="237"/>
      <c r="S93" s="237"/>
      <c r="T93" s="238"/>
      <c r="U93" s="245"/>
      <c r="V93" s="246"/>
      <c r="W93" s="246"/>
      <c r="X93" s="246"/>
      <c r="Y93" s="246"/>
      <c r="Z93" s="246"/>
      <c r="AA93" s="246"/>
      <c r="AB93" s="247"/>
      <c r="AC93" s="240"/>
      <c r="AD93" s="241"/>
      <c r="AE93" s="241"/>
      <c r="AF93" s="241"/>
      <c r="AG93" s="241"/>
      <c r="AH93" s="241"/>
      <c r="AI93" s="241"/>
      <c r="AJ93" s="242"/>
      <c r="AK93" s="245"/>
      <c r="AL93" s="246"/>
      <c r="AM93" s="246"/>
      <c r="AN93" s="246"/>
      <c r="AO93" s="246"/>
      <c r="AP93" s="246"/>
      <c r="AQ93" s="246"/>
      <c r="AR93" s="246"/>
      <c r="AS93" s="247"/>
      <c r="AT93" s="240"/>
      <c r="AU93" s="241"/>
      <c r="AV93" s="241"/>
      <c r="AW93" s="241"/>
      <c r="AX93" s="241"/>
      <c r="AY93" s="241"/>
      <c r="AZ93" s="241"/>
      <c r="BA93" s="241"/>
      <c r="BB93" s="241"/>
      <c r="BC93" s="242"/>
      <c r="BD93" s="240"/>
      <c r="BE93" s="241"/>
      <c r="BF93" s="241"/>
      <c r="BG93" s="241"/>
      <c r="BH93" s="241"/>
      <c r="BI93" s="241"/>
      <c r="BJ93" s="241"/>
      <c r="BK93" s="241"/>
      <c r="BL93" s="242"/>
    </row>
    <row r="94" spans="1:64">
      <c r="A94" s="236" t="s">
        <v>122</v>
      </c>
      <c r="B94" s="237"/>
      <c r="C94" s="237"/>
      <c r="D94" s="237"/>
      <c r="E94" s="237"/>
      <c r="F94" s="237"/>
      <c r="G94" s="237"/>
      <c r="H94" s="237"/>
      <c r="I94" s="237"/>
      <c r="J94" s="237"/>
      <c r="K94" s="237"/>
      <c r="L94" s="237"/>
      <c r="M94" s="237"/>
      <c r="N94" s="237"/>
      <c r="O94" s="237"/>
      <c r="P94" s="237"/>
      <c r="Q94" s="237"/>
      <c r="R94" s="237"/>
      <c r="S94" s="237"/>
      <c r="T94" s="238"/>
      <c r="U94" s="245"/>
      <c r="V94" s="246"/>
      <c r="W94" s="246"/>
      <c r="X94" s="246"/>
      <c r="Y94" s="246"/>
      <c r="Z94" s="246"/>
      <c r="AA94" s="246"/>
      <c r="AB94" s="247"/>
      <c r="AC94" s="240"/>
      <c r="AD94" s="241"/>
      <c r="AE94" s="241"/>
      <c r="AF94" s="241"/>
      <c r="AG94" s="241"/>
      <c r="AH94" s="241"/>
      <c r="AI94" s="241"/>
      <c r="AJ94" s="242"/>
      <c r="AK94" s="245"/>
      <c r="AL94" s="246"/>
      <c r="AM94" s="246"/>
      <c r="AN94" s="246"/>
      <c r="AO94" s="246"/>
      <c r="AP94" s="246"/>
      <c r="AQ94" s="246"/>
      <c r="AR94" s="246"/>
      <c r="AS94" s="247"/>
      <c r="AT94" s="240"/>
      <c r="AU94" s="241"/>
      <c r="AV94" s="241"/>
      <c r="AW94" s="241"/>
      <c r="AX94" s="241"/>
      <c r="AY94" s="241"/>
      <c r="AZ94" s="241"/>
      <c r="BA94" s="241"/>
      <c r="BB94" s="241"/>
      <c r="BC94" s="242"/>
      <c r="BD94" s="240"/>
      <c r="BE94" s="241"/>
      <c r="BF94" s="241"/>
      <c r="BG94" s="241"/>
      <c r="BH94" s="241"/>
      <c r="BI94" s="241"/>
      <c r="BJ94" s="241"/>
      <c r="BK94" s="241"/>
      <c r="BL94" s="242"/>
    </row>
    <row r="95" spans="1:64">
      <c r="A95" s="236" t="s">
        <v>123</v>
      </c>
      <c r="B95" s="237"/>
      <c r="C95" s="237"/>
      <c r="D95" s="237"/>
      <c r="E95" s="237"/>
      <c r="F95" s="237"/>
      <c r="G95" s="237"/>
      <c r="H95" s="237"/>
      <c r="I95" s="237"/>
      <c r="J95" s="237"/>
      <c r="K95" s="237"/>
      <c r="L95" s="237"/>
      <c r="M95" s="237"/>
      <c r="N95" s="237"/>
      <c r="O95" s="237"/>
      <c r="P95" s="237"/>
      <c r="Q95" s="237"/>
      <c r="R95" s="237"/>
      <c r="S95" s="237"/>
      <c r="T95" s="238"/>
      <c r="U95" s="245"/>
      <c r="V95" s="246"/>
      <c r="W95" s="246"/>
      <c r="X95" s="246"/>
      <c r="Y95" s="246"/>
      <c r="Z95" s="246"/>
      <c r="AA95" s="246"/>
      <c r="AB95" s="247"/>
      <c r="AC95" s="240"/>
      <c r="AD95" s="241"/>
      <c r="AE95" s="241"/>
      <c r="AF95" s="241"/>
      <c r="AG95" s="241"/>
      <c r="AH95" s="241"/>
      <c r="AI95" s="241"/>
      <c r="AJ95" s="242"/>
      <c r="AK95" s="245"/>
      <c r="AL95" s="246"/>
      <c r="AM95" s="246"/>
      <c r="AN95" s="246"/>
      <c r="AO95" s="246"/>
      <c r="AP95" s="246"/>
      <c r="AQ95" s="246"/>
      <c r="AR95" s="246"/>
      <c r="AS95" s="247"/>
      <c r="AT95" s="240"/>
      <c r="AU95" s="241"/>
      <c r="AV95" s="241"/>
      <c r="AW95" s="241"/>
      <c r="AX95" s="241"/>
      <c r="AY95" s="241"/>
      <c r="AZ95" s="241"/>
      <c r="BA95" s="241"/>
      <c r="BB95" s="241"/>
      <c r="BC95" s="242"/>
      <c r="BD95" s="240"/>
      <c r="BE95" s="241"/>
      <c r="BF95" s="241"/>
      <c r="BG95" s="241"/>
      <c r="BH95" s="241"/>
      <c r="BI95" s="241"/>
      <c r="BJ95" s="241"/>
      <c r="BK95" s="241"/>
      <c r="BL95" s="242"/>
    </row>
    <row r="96" spans="1:64">
      <c r="A96" s="236" t="s">
        <v>124</v>
      </c>
      <c r="B96" s="237"/>
      <c r="C96" s="237"/>
      <c r="D96" s="237"/>
      <c r="E96" s="237"/>
      <c r="F96" s="237"/>
      <c r="G96" s="237"/>
      <c r="H96" s="237"/>
      <c r="I96" s="237"/>
      <c r="J96" s="237"/>
      <c r="K96" s="237"/>
      <c r="L96" s="237"/>
      <c r="M96" s="237"/>
      <c r="N96" s="237"/>
      <c r="O96" s="237"/>
      <c r="P96" s="237"/>
      <c r="Q96" s="237"/>
      <c r="R96" s="237"/>
      <c r="S96" s="237"/>
      <c r="T96" s="238"/>
      <c r="U96" s="245"/>
      <c r="V96" s="246"/>
      <c r="W96" s="246"/>
      <c r="X96" s="246"/>
      <c r="Y96" s="246"/>
      <c r="Z96" s="246"/>
      <c r="AA96" s="246"/>
      <c r="AB96" s="247"/>
      <c r="AC96" s="240"/>
      <c r="AD96" s="241"/>
      <c r="AE96" s="241"/>
      <c r="AF96" s="241"/>
      <c r="AG96" s="241"/>
      <c r="AH96" s="241"/>
      <c r="AI96" s="241"/>
      <c r="AJ96" s="242"/>
      <c r="AK96" s="245"/>
      <c r="AL96" s="246"/>
      <c r="AM96" s="246"/>
      <c r="AN96" s="246"/>
      <c r="AO96" s="246"/>
      <c r="AP96" s="246"/>
      <c r="AQ96" s="246"/>
      <c r="AR96" s="246"/>
      <c r="AS96" s="247"/>
      <c r="AT96" s="240"/>
      <c r="AU96" s="241"/>
      <c r="AV96" s="241"/>
      <c r="AW96" s="241"/>
      <c r="AX96" s="241"/>
      <c r="AY96" s="241"/>
      <c r="AZ96" s="241"/>
      <c r="BA96" s="241"/>
      <c r="BB96" s="241"/>
      <c r="BC96" s="242"/>
      <c r="BD96" s="240"/>
      <c r="BE96" s="241"/>
      <c r="BF96" s="241"/>
      <c r="BG96" s="241"/>
      <c r="BH96" s="241"/>
      <c r="BI96" s="241"/>
      <c r="BJ96" s="241"/>
      <c r="BK96" s="241"/>
      <c r="BL96" s="242"/>
    </row>
    <row r="97" spans="1:64">
      <c r="A97" s="236" t="s">
        <v>125</v>
      </c>
      <c r="B97" s="237"/>
      <c r="C97" s="237"/>
      <c r="D97" s="237"/>
      <c r="E97" s="237"/>
      <c r="F97" s="237"/>
      <c r="G97" s="237"/>
      <c r="H97" s="237"/>
      <c r="I97" s="237"/>
      <c r="J97" s="237"/>
      <c r="K97" s="237"/>
      <c r="L97" s="237"/>
      <c r="M97" s="237"/>
      <c r="N97" s="237"/>
      <c r="O97" s="237"/>
      <c r="P97" s="237"/>
      <c r="Q97" s="237"/>
      <c r="R97" s="237"/>
      <c r="S97" s="237"/>
      <c r="T97" s="238"/>
      <c r="U97" s="245"/>
      <c r="V97" s="246"/>
      <c r="W97" s="246"/>
      <c r="X97" s="246"/>
      <c r="Y97" s="246"/>
      <c r="Z97" s="246"/>
      <c r="AA97" s="246"/>
      <c r="AB97" s="247"/>
      <c r="AC97" s="240"/>
      <c r="AD97" s="241"/>
      <c r="AE97" s="241"/>
      <c r="AF97" s="241"/>
      <c r="AG97" s="241"/>
      <c r="AH97" s="241"/>
      <c r="AI97" s="241"/>
      <c r="AJ97" s="242"/>
      <c r="AK97" s="245"/>
      <c r="AL97" s="246"/>
      <c r="AM97" s="246"/>
      <c r="AN97" s="246"/>
      <c r="AO97" s="246"/>
      <c r="AP97" s="246"/>
      <c r="AQ97" s="246"/>
      <c r="AR97" s="246"/>
      <c r="AS97" s="247"/>
      <c r="AT97" s="240"/>
      <c r="AU97" s="241"/>
      <c r="AV97" s="241"/>
      <c r="AW97" s="241"/>
      <c r="AX97" s="241"/>
      <c r="AY97" s="241"/>
      <c r="AZ97" s="241"/>
      <c r="BA97" s="241"/>
      <c r="BB97" s="241"/>
      <c r="BC97" s="242"/>
      <c r="BD97" s="240"/>
      <c r="BE97" s="241"/>
      <c r="BF97" s="241"/>
      <c r="BG97" s="241"/>
      <c r="BH97" s="241"/>
      <c r="BI97" s="241"/>
      <c r="BJ97" s="241"/>
      <c r="BK97" s="241"/>
      <c r="BL97" s="242"/>
    </row>
    <row r="98" spans="1:64">
      <c r="A98" s="236" t="s">
        <v>126</v>
      </c>
      <c r="B98" s="237"/>
      <c r="C98" s="237"/>
      <c r="D98" s="237"/>
      <c r="E98" s="237"/>
      <c r="F98" s="237"/>
      <c r="G98" s="237"/>
      <c r="H98" s="237"/>
      <c r="I98" s="237"/>
      <c r="J98" s="237"/>
      <c r="K98" s="237"/>
      <c r="L98" s="237"/>
      <c r="M98" s="237"/>
      <c r="N98" s="237"/>
      <c r="O98" s="237"/>
      <c r="P98" s="237"/>
      <c r="Q98" s="237"/>
      <c r="R98" s="237"/>
      <c r="S98" s="237"/>
      <c r="T98" s="238"/>
      <c r="U98" s="245"/>
      <c r="V98" s="246"/>
      <c r="W98" s="246"/>
      <c r="X98" s="246"/>
      <c r="Y98" s="246"/>
      <c r="Z98" s="246"/>
      <c r="AA98" s="246"/>
      <c r="AB98" s="247"/>
      <c r="AC98" s="240"/>
      <c r="AD98" s="241"/>
      <c r="AE98" s="241"/>
      <c r="AF98" s="241"/>
      <c r="AG98" s="241"/>
      <c r="AH98" s="241"/>
      <c r="AI98" s="241"/>
      <c r="AJ98" s="242"/>
      <c r="AK98" s="245"/>
      <c r="AL98" s="246"/>
      <c r="AM98" s="246"/>
      <c r="AN98" s="246"/>
      <c r="AO98" s="246"/>
      <c r="AP98" s="246"/>
      <c r="AQ98" s="246"/>
      <c r="AR98" s="246"/>
      <c r="AS98" s="247"/>
      <c r="AT98" s="240"/>
      <c r="AU98" s="241"/>
      <c r="AV98" s="241"/>
      <c r="AW98" s="241"/>
      <c r="AX98" s="241"/>
      <c r="AY98" s="241"/>
      <c r="AZ98" s="241"/>
      <c r="BA98" s="241"/>
      <c r="BB98" s="241"/>
      <c r="BC98" s="242"/>
      <c r="BD98" s="240"/>
      <c r="BE98" s="241"/>
      <c r="BF98" s="241"/>
      <c r="BG98" s="241"/>
      <c r="BH98" s="241"/>
      <c r="BI98" s="241"/>
      <c r="BJ98" s="241"/>
      <c r="BK98" s="241"/>
      <c r="BL98" s="242"/>
    </row>
    <row r="99" spans="1:64">
      <c r="A99" s="215" t="s">
        <v>127</v>
      </c>
      <c r="B99" s="216"/>
      <c r="C99" s="216"/>
      <c r="D99" s="216"/>
      <c r="E99" s="216"/>
      <c r="F99" s="216"/>
      <c r="G99" s="216"/>
      <c r="H99" s="216"/>
      <c r="I99" s="216"/>
      <c r="J99" s="216"/>
      <c r="K99" s="216"/>
      <c r="L99" s="216"/>
      <c r="M99" s="216"/>
      <c r="N99" s="216"/>
      <c r="O99" s="216"/>
      <c r="P99" s="216"/>
      <c r="Q99" s="216"/>
      <c r="R99" s="216"/>
      <c r="S99" s="216"/>
      <c r="T99" s="217"/>
      <c r="U99" s="248"/>
      <c r="V99" s="249"/>
      <c r="W99" s="249"/>
      <c r="X99" s="249"/>
      <c r="Y99" s="249"/>
      <c r="Z99" s="249"/>
      <c r="AA99" s="249"/>
      <c r="AB99" s="250"/>
      <c r="AC99" s="227"/>
      <c r="AD99" s="228"/>
      <c r="AE99" s="228"/>
      <c r="AF99" s="228"/>
      <c r="AG99" s="228"/>
      <c r="AH99" s="228"/>
      <c r="AI99" s="228"/>
      <c r="AJ99" s="229"/>
      <c r="AK99" s="248"/>
      <c r="AL99" s="249"/>
      <c r="AM99" s="249"/>
      <c r="AN99" s="249"/>
      <c r="AO99" s="249"/>
      <c r="AP99" s="249"/>
      <c r="AQ99" s="249"/>
      <c r="AR99" s="249"/>
      <c r="AS99" s="250"/>
      <c r="AT99" s="227"/>
      <c r="AU99" s="228"/>
      <c r="AV99" s="228"/>
      <c r="AW99" s="228"/>
      <c r="AX99" s="228"/>
      <c r="AY99" s="228"/>
      <c r="AZ99" s="228"/>
      <c r="BA99" s="228"/>
      <c r="BB99" s="228"/>
      <c r="BC99" s="229"/>
      <c r="BD99" s="227"/>
      <c r="BE99" s="228"/>
      <c r="BF99" s="228"/>
      <c r="BG99" s="228"/>
      <c r="BH99" s="228"/>
      <c r="BI99" s="228"/>
      <c r="BJ99" s="228"/>
      <c r="BK99" s="228"/>
      <c r="BL99" s="229"/>
    </row>
    <row r="100" spans="1:64">
      <c r="A100" s="221" t="s">
        <v>128</v>
      </c>
      <c r="B100" s="222"/>
      <c r="C100" s="222"/>
      <c r="D100" s="222"/>
      <c r="E100" s="222"/>
      <c r="F100" s="222"/>
      <c r="G100" s="222"/>
      <c r="H100" s="222"/>
      <c r="I100" s="222"/>
      <c r="J100" s="222"/>
      <c r="K100" s="222"/>
      <c r="L100" s="222"/>
      <c r="M100" s="222"/>
      <c r="N100" s="222"/>
      <c r="O100" s="222"/>
      <c r="P100" s="222"/>
      <c r="Q100" s="222"/>
      <c r="R100" s="222"/>
      <c r="S100" s="222"/>
      <c r="T100" s="223"/>
      <c r="U100" s="224" t="s">
        <v>47</v>
      </c>
      <c r="V100" s="225"/>
      <c r="W100" s="225"/>
      <c r="X100" s="225"/>
      <c r="Y100" s="225"/>
      <c r="Z100" s="225"/>
      <c r="AA100" s="225"/>
      <c r="AB100" s="226"/>
      <c r="AC100" s="224" t="s">
        <v>47</v>
      </c>
      <c r="AD100" s="225"/>
      <c r="AE100" s="225"/>
      <c r="AF100" s="225"/>
      <c r="AG100" s="225"/>
      <c r="AH100" s="225"/>
      <c r="AI100" s="225"/>
      <c r="AJ100" s="226"/>
      <c r="AK100" s="224" t="s">
        <v>47</v>
      </c>
      <c r="AL100" s="225"/>
      <c r="AM100" s="225"/>
      <c r="AN100" s="225"/>
      <c r="AO100" s="225"/>
      <c r="AP100" s="225"/>
      <c r="AQ100" s="225"/>
      <c r="AR100" s="225"/>
      <c r="AS100" s="226"/>
      <c r="AT100" s="224" t="s">
        <v>47</v>
      </c>
      <c r="AU100" s="225"/>
      <c r="AV100" s="225"/>
      <c r="AW100" s="225"/>
      <c r="AX100" s="225"/>
      <c r="AY100" s="225"/>
      <c r="AZ100" s="225"/>
      <c r="BA100" s="225"/>
      <c r="BB100" s="225"/>
      <c r="BC100" s="226"/>
      <c r="BD100" s="224">
        <f>(BD106+BD113)/2</f>
        <v>1.5</v>
      </c>
      <c r="BE100" s="225"/>
      <c r="BF100" s="225"/>
      <c r="BG100" s="225"/>
      <c r="BH100" s="225"/>
      <c r="BI100" s="225"/>
      <c r="BJ100" s="225"/>
      <c r="BK100" s="225"/>
      <c r="BL100" s="226"/>
    </row>
    <row r="101" spans="1:64">
      <c r="A101" s="236" t="s">
        <v>129</v>
      </c>
      <c r="B101" s="237"/>
      <c r="C101" s="237"/>
      <c r="D101" s="237"/>
      <c r="E101" s="237"/>
      <c r="F101" s="237"/>
      <c r="G101" s="237"/>
      <c r="H101" s="237"/>
      <c r="I101" s="237"/>
      <c r="J101" s="237"/>
      <c r="K101" s="237"/>
      <c r="L101" s="237"/>
      <c r="M101" s="237"/>
      <c r="N101" s="237"/>
      <c r="O101" s="237"/>
      <c r="P101" s="237"/>
      <c r="Q101" s="237"/>
      <c r="R101" s="237"/>
      <c r="S101" s="237"/>
      <c r="T101" s="238"/>
      <c r="U101" s="240"/>
      <c r="V101" s="241"/>
      <c r="W101" s="241"/>
      <c r="X101" s="241"/>
      <c r="Y101" s="241"/>
      <c r="Z101" s="241"/>
      <c r="AA101" s="241"/>
      <c r="AB101" s="242"/>
      <c r="AC101" s="240"/>
      <c r="AD101" s="241"/>
      <c r="AE101" s="241"/>
      <c r="AF101" s="241"/>
      <c r="AG101" s="241"/>
      <c r="AH101" s="241"/>
      <c r="AI101" s="241"/>
      <c r="AJ101" s="242"/>
      <c r="AK101" s="240"/>
      <c r="AL101" s="241"/>
      <c r="AM101" s="241"/>
      <c r="AN101" s="241"/>
      <c r="AO101" s="241"/>
      <c r="AP101" s="241"/>
      <c r="AQ101" s="241"/>
      <c r="AR101" s="241"/>
      <c r="AS101" s="242"/>
      <c r="AT101" s="240"/>
      <c r="AU101" s="241"/>
      <c r="AV101" s="241"/>
      <c r="AW101" s="241"/>
      <c r="AX101" s="241"/>
      <c r="AY101" s="241"/>
      <c r="AZ101" s="241"/>
      <c r="BA101" s="241"/>
      <c r="BB101" s="241"/>
      <c r="BC101" s="242"/>
      <c r="BD101" s="240"/>
      <c r="BE101" s="241"/>
      <c r="BF101" s="241"/>
      <c r="BG101" s="241"/>
      <c r="BH101" s="241"/>
      <c r="BI101" s="241"/>
      <c r="BJ101" s="241"/>
      <c r="BK101" s="241"/>
      <c r="BL101" s="242"/>
    </row>
    <row r="102" spans="1:64">
      <c r="A102" s="236" t="s">
        <v>130</v>
      </c>
      <c r="B102" s="237"/>
      <c r="C102" s="237"/>
      <c r="D102" s="237"/>
      <c r="E102" s="237"/>
      <c r="F102" s="237"/>
      <c r="G102" s="237"/>
      <c r="H102" s="237"/>
      <c r="I102" s="237"/>
      <c r="J102" s="237"/>
      <c r="K102" s="237"/>
      <c r="L102" s="237"/>
      <c r="M102" s="237"/>
      <c r="N102" s="237"/>
      <c r="O102" s="237"/>
      <c r="P102" s="237"/>
      <c r="Q102" s="237"/>
      <c r="R102" s="237"/>
      <c r="S102" s="237"/>
      <c r="T102" s="238"/>
      <c r="U102" s="240"/>
      <c r="V102" s="241"/>
      <c r="W102" s="241"/>
      <c r="X102" s="241"/>
      <c r="Y102" s="241"/>
      <c r="Z102" s="241"/>
      <c r="AA102" s="241"/>
      <c r="AB102" s="242"/>
      <c r="AC102" s="240"/>
      <c r="AD102" s="241"/>
      <c r="AE102" s="241"/>
      <c r="AF102" s="241"/>
      <c r="AG102" s="241"/>
      <c r="AH102" s="241"/>
      <c r="AI102" s="241"/>
      <c r="AJ102" s="242"/>
      <c r="AK102" s="240"/>
      <c r="AL102" s="241"/>
      <c r="AM102" s="241"/>
      <c r="AN102" s="241"/>
      <c r="AO102" s="241"/>
      <c r="AP102" s="241"/>
      <c r="AQ102" s="241"/>
      <c r="AR102" s="241"/>
      <c r="AS102" s="242"/>
      <c r="AT102" s="240"/>
      <c r="AU102" s="241"/>
      <c r="AV102" s="241"/>
      <c r="AW102" s="241"/>
      <c r="AX102" s="241"/>
      <c r="AY102" s="241"/>
      <c r="AZ102" s="241"/>
      <c r="BA102" s="241"/>
      <c r="BB102" s="241"/>
      <c r="BC102" s="242"/>
      <c r="BD102" s="240"/>
      <c r="BE102" s="241"/>
      <c r="BF102" s="241"/>
      <c r="BG102" s="241"/>
      <c r="BH102" s="241"/>
      <c r="BI102" s="241"/>
      <c r="BJ102" s="241"/>
      <c r="BK102" s="241"/>
      <c r="BL102" s="242"/>
    </row>
    <row r="103" spans="1:64">
      <c r="A103" s="236" t="s">
        <v>131</v>
      </c>
      <c r="B103" s="237"/>
      <c r="C103" s="237"/>
      <c r="D103" s="237"/>
      <c r="E103" s="237"/>
      <c r="F103" s="237"/>
      <c r="G103" s="237"/>
      <c r="H103" s="237"/>
      <c r="I103" s="237"/>
      <c r="J103" s="237"/>
      <c r="K103" s="237"/>
      <c r="L103" s="237"/>
      <c r="M103" s="237"/>
      <c r="N103" s="237"/>
      <c r="O103" s="237"/>
      <c r="P103" s="237"/>
      <c r="Q103" s="237"/>
      <c r="R103" s="237"/>
      <c r="S103" s="237"/>
      <c r="T103" s="238"/>
      <c r="U103" s="240"/>
      <c r="V103" s="241"/>
      <c r="W103" s="241"/>
      <c r="X103" s="241"/>
      <c r="Y103" s="241"/>
      <c r="Z103" s="241"/>
      <c r="AA103" s="241"/>
      <c r="AB103" s="242"/>
      <c r="AC103" s="240"/>
      <c r="AD103" s="241"/>
      <c r="AE103" s="241"/>
      <c r="AF103" s="241"/>
      <c r="AG103" s="241"/>
      <c r="AH103" s="241"/>
      <c r="AI103" s="241"/>
      <c r="AJ103" s="242"/>
      <c r="AK103" s="240"/>
      <c r="AL103" s="241"/>
      <c r="AM103" s="241"/>
      <c r="AN103" s="241"/>
      <c r="AO103" s="241"/>
      <c r="AP103" s="241"/>
      <c r="AQ103" s="241"/>
      <c r="AR103" s="241"/>
      <c r="AS103" s="242"/>
      <c r="AT103" s="240"/>
      <c r="AU103" s="241"/>
      <c r="AV103" s="241"/>
      <c r="AW103" s="241"/>
      <c r="AX103" s="241"/>
      <c r="AY103" s="241"/>
      <c r="AZ103" s="241"/>
      <c r="BA103" s="241"/>
      <c r="BB103" s="241"/>
      <c r="BC103" s="242"/>
      <c r="BD103" s="240"/>
      <c r="BE103" s="241"/>
      <c r="BF103" s="241"/>
      <c r="BG103" s="241"/>
      <c r="BH103" s="241"/>
      <c r="BI103" s="241"/>
      <c r="BJ103" s="241"/>
      <c r="BK103" s="241"/>
      <c r="BL103" s="242"/>
    </row>
    <row r="104" spans="1:64">
      <c r="A104" s="215" t="s">
        <v>132</v>
      </c>
      <c r="B104" s="216"/>
      <c r="C104" s="216"/>
      <c r="D104" s="216"/>
      <c r="E104" s="216"/>
      <c r="F104" s="216"/>
      <c r="G104" s="216"/>
      <c r="H104" s="216"/>
      <c r="I104" s="216"/>
      <c r="J104" s="216"/>
      <c r="K104" s="216"/>
      <c r="L104" s="216"/>
      <c r="M104" s="216"/>
      <c r="N104" s="216"/>
      <c r="O104" s="216"/>
      <c r="P104" s="216"/>
      <c r="Q104" s="216"/>
      <c r="R104" s="216"/>
      <c r="S104" s="216"/>
      <c r="T104" s="217"/>
      <c r="U104" s="227"/>
      <c r="V104" s="228"/>
      <c r="W104" s="228"/>
      <c r="X104" s="228"/>
      <c r="Y104" s="228"/>
      <c r="Z104" s="228"/>
      <c r="AA104" s="228"/>
      <c r="AB104" s="229"/>
      <c r="AC104" s="227"/>
      <c r="AD104" s="228"/>
      <c r="AE104" s="228"/>
      <c r="AF104" s="228"/>
      <c r="AG104" s="228"/>
      <c r="AH104" s="228"/>
      <c r="AI104" s="228"/>
      <c r="AJ104" s="229"/>
      <c r="AK104" s="227"/>
      <c r="AL104" s="228"/>
      <c r="AM104" s="228"/>
      <c r="AN104" s="228"/>
      <c r="AO104" s="228"/>
      <c r="AP104" s="228"/>
      <c r="AQ104" s="228"/>
      <c r="AR104" s="228"/>
      <c r="AS104" s="229"/>
      <c r="AT104" s="227"/>
      <c r="AU104" s="228"/>
      <c r="AV104" s="228"/>
      <c r="AW104" s="228"/>
      <c r="AX104" s="228"/>
      <c r="AY104" s="228"/>
      <c r="AZ104" s="228"/>
      <c r="BA104" s="228"/>
      <c r="BB104" s="228"/>
      <c r="BC104" s="229"/>
      <c r="BD104" s="227"/>
      <c r="BE104" s="228"/>
      <c r="BF104" s="228"/>
      <c r="BG104" s="228"/>
      <c r="BH104" s="228"/>
      <c r="BI104" s="228"/>
      <c r="BJ104" s="228"/>
      <c r="BK104" s="228"/>
      <c r="BL104" s="229"/>
    </row>
    <row r="105" spans="1:64">
      <c r="A105" s="263" t="s">
        <v>52</v>
      </c>
      <c r="B105" s="264"/>
      <c r="C105" s="264"/>
      <c r="D105" s="264"/>
      <c r="E105" s="264"/>
      <c r="F105" s="264"/>
      <c r="G105" s="264"/>
      <c r="H105" s="264"/>
      <c r="I105" s="264"/>
      <c r="J105" s="264"/>
      <c r="K105" s="264"/>
      <c r="L105" s="264"/>
      <c r="M105" s="264"/>
      <c r="N105" s="264"/>
      <c r="O105" s="264"/>
      <c r="P105" s="264"/>
      <c r="Q105" s="264"/>
      <c r="R105" s="264"/>
      <c r="S105" s="264"/>
      <c r="T105" s="265"/>
      <c r="U105" s="251"/>
      <c r="V105" s="252"/>
      <c r="W105" s="252"/>
      <c r="X105" s="252"/>
      <c r="Y105" s="252"/>
      <c r="Z105" s="252"/>
      <c r="AA105" s="252"/>
      <c r="AB105" s="253"/>
      <c r="AC105" s="251"/>
      <c r="AD105" s="252"/>
      <c r="AE105" s="252"/>
      <c r="AF105" s="252"/>
      <c r="AG105" s="252"/>
      <c r="AH105" s="252"/>
      <c r="AI105" s="252"/>
      <c r="AJ105" s="253"/>
      <c r="AK105" s="251"/>
      <c r="AL105" s="252"/>
      <c r="AM105" s="252"/>
      <c r="AN105" s="252"/>
      <c r="AO105" s="252"/>
      <c r="AP105" s="252"/>
      <c r="AQ105" s="252"/>
      <c r="AR105" s="252"/>
      <c r="AS105" s="253"/>
      <c r="AT105" s="266"/>
      <c r="AU105" s="267"/>
      <c r="AV105" s="267"/>
      <c r="AW105" s="267"/>
      <c r="AX105" s="267"/>
      <c r="AY105" s="267"/>
      <c r="AZ105" s="267"/>
      <c r="BA105" s="267"/>
      <c r="BB105" s="267"/>
      <c r="BC105" s="268"/>
      <c r="BD105" s="251"/>
      <c r="BE105" s="252"/>
      <c r="BF105" s="252"/>
      <c r="BG105" s="252"/>
      <c r="BH105" s="252"/>
      <c r="BI105" s="252"/>
      <c r="BJ105" s="252"/>
      <c r="BK105" s="252"/>
      <c r="BL105" s="253"/>
    </row>
    <row r="106" spans="1:64" ht="13.2" customHeight="1">
      <c r="A106" s="221" t="s">
        <v>133</v>
      </c>
      <c r="B106" s="222"/>
      <c r="C106" s="222"/>
      <c r="D106" s="222"/>
      <c r="E106" s="222"/>
      <c r="F106" s="222"/>
      <c r="G106" s="222"/>
      <c r="H106" s="222"/>
      <c r="I106" s="222"/>
      <c r="J106" s="222"/>
      <c r="K106" s="222"/>
      <c r="L106" s="222"/>
      <c r="M106" s="222"/>
      <c r="N106" s="222"/>
      <c r="O106" s="222"/>
      <c r="P106" s="222"/>
      <c r="Q106" s="222"/>
      <c r="R106" s="222"/>
      <c r="S106" s="222"/>
      <c r="T106" s="223"/>
      <c r="U106" s="254">
        <v>3.5000000000000003E-2</v>
      </c>
      <c r="V106" s="255"/>
      <c r="W106" s="255"/>
      <c r="X106" s="255"/>
      <c r="Y106" s="255"/>
      <c r="Z106" s="255"/>
      <c r="AA106" s="255"/>
      <c r="AB106" s="256"/>
      <c r="AC106" s="239">
        <v>0.6</v>
      </c>
      <c r="AD106" s="243"/>
      <c r="AE106" s="243"/>
      <c r="AF106" s="243"/>
      <c r="AG106" s="243"/>
      <c r="AH106" s="243"/>
      <c r="AI106" s="243"/>
      <c r="AJ106" s="244"/>
      <c r="AK106" s="254">
        <f>U106/AC106</f>
        <v>5.8333333333333341E-2</v>
      </c>
      <c r="AL106" s="255"/>
      <c r="AM106" s="255"/>
      <c r="AN106" s="255"/>
      <c r="AO106" s="255"/>
      <c r="AP106" s="255"/>
      <c r="AQ106" s="255"/>
      <c r="AR106" s="255"/>
      <c r="AS106" s="256"/>
      <c r="AT106" s="224" t="s">
        <v>120</v>
      </c>
      <c r="AU106" s="225"/>
      <c r="AV106" s="225"/>
      <c r="AW106" s="225"/>
      <c r="AX106" s="225"/>
      <c r="AY106" s="225"/>
      <c r="AZ106" s="225"/>
      <c r="BA106" s="225"/>
      <c r="BB106" s="225"/>
      <c r="BC106" s="226"/>
      <c r="BD106" s="224">
        <v>1</v>
      </c>
      <c r="BE106" s="225"/>
      <c r="BF106" s="225"/>
      <c r="BG106" s="225"/>
      <c r="BH106" s="225"/>
      <c r="BI106" s="225"/>
      <c r="BJ106" s="225"/>
      <c r="BK106" s="225"/>
      <c r="BL106" s="226"/>
    </row>
    <row r="107" spans="1:64">
      <c r="A107" s="236" t="s">
        <v>121</v>
      </c>
      <c r="B107" s="237"/>
      <c r="C107" s="237"/>
      <c r="D107" s="237"/>
      <c r="E107" s="237"/>
      <c r="F107" s="237"/>
      <c r="G107" s="237"/>
      <c r="H107" s="237"/>
      <c r="I107" s="237"/>
      <c r="J107" s="237"/>
      <c r="K107" s="237"/>
      <c r="L107" s="237"/>
      <c r="M107" s="237"/>
      <c r="N107" s="237"/>
      <c r="O107" s="237"/>
      <c r="P107" s="237"/>
      <c r="Q107" s="237"/>
      <c r="R107" s="237"/>
      <c r="S107" s="237"/>
      <c r="T107" s="238"/>
      <c r="U107" s="257"/>
      <c r="V107" s="258"/>
      <c r="W107" s="258"/>
      <c r="X107" s="258"/>
      <c r="Y107" s="258"/>
      <c r="Z107" s="258"/>
      <c r="AA107" s="258"/>
      <c r="AB107" s="259"/>
      <c r="AC107" s="245"/>
      <c r="AD107" s="246"/>
      <c r="AE107" s="246"/>
      <c r="AF107" s="246"/>
      <c r="AG107" s="246"/>
      <c r="AH107" s="246"/>
      <c r="AI107" s="246"/>
      <c r="AJ107" s="247"/>
      <c r="AK107" s="257"/>
      <c r="AL107" s="258"/>
      <c r="AM107" s="258"/>
      <c r="AN107" s="258"/>
      <c r="AO107" s="258"/>
      <c r="AP107" s="258"/>
      <c r="AQ107" s="258"/>
      <c r="AR107" s="258"/>
      <c r="AS107" s="259"/>
      <c r="AT107" s="240"/>
      <c r="AU107" s="241"/>
      <c r="AV107" s="241"/>
      <c r="AW107" s="241"/>
      <c r="AX107" s="241"/>
      <c r="AY107" s="241"/>
      <c r="AZ107" s="241"/>
      <c r="BA107" s="241"/>
      <c r="BB107" s="241"/>
      <c r="BC107" s="242"/>
      <c r="BD107" s="240"/>
      <c r="BE107" s="241"/>
      <c r="BF107" s="241"/>
      <c r="BG107" s="241"/>
      <c r="BH107" s="241"/>
      <c r="BI107" s="241"/>
      <c r="BJ107" s="241"/>
      <c r="BK107" s="241"/>
      <c r="BL107" s="242"/>
    </row>
    <row r="108" spans="1:64">
      <c r="A108" s="236" t="s">
        <v>134</v>
      </c>
      <c r="B108" s="237"/>
      <c r="C108" s="237"/>
      <c r="D108" s="237"/>
      <c r="E108" s="237"/>
      <c r="F108" s="237"/>
      <c r="G108" s="237"/>
      <c r="H108" s="237"/>
      <c r="I108" s="237"/>
      <c r="J108" s="237"/>
      <c r="K108" s="237"/>
      <c r="L108" s="237"/>
      <c r="M108" s="237"/>
      <c r="N108" s="237"/>
      <c r="O108" s="237"/>
      <c r="P108" s="237"/>
      <c r="Q108" s="237"/>
      <c r="R108" s="237"/>
      <c r="S108" s="237"/>
      <c r="T108" s="238"/>
      <c r="U108" s="257"/>
      <c r="V108" s="258"/>
      <c r="W108" s="258"/>
      <c r="X108" s="258"/>
      <c r="Y108" s="258"/>
      <c r="Z108" s="258"/>
      <c r="AA108" s="258"/>
      <c r="AB108" s="259"/>
      <c r="AC108" s="245"/>
      <c r="AD108" s="246"/>
      <c r="AE108" s="246"/>
      <c r="AF108" s="246"/>
      <c r="AG108" s="246"/>
      <c r="AH108" s="246"/>
      <c r="AI108" s="246"/>
      <c r="AJ108" s="247"/>
      <c r="AK108" s="257"/>
      <c r="AL108" s="258"/>
      <c r="AM108" s="258"/>
      <c r="AN108" s="258"/>
      <c r="AO108" s="258"/>
      <c r="AP108" s="258"/>
      <c r="AQ108" s="258"/>
      <c r="AR108" s="258"/>
      <c r="AS108" s="259"/>
      <c r="AT108" s="240"/>
      <c r="AU108" s="241"/>
      <c r="AV108" s="241"/>
      <c r="AW108" s="241"/>
      <c r="AX108" s="241"/>
      <c r="AY108" s="241"/>
      <c r="AZ108" s="241"/>
      <c r="BA108" s="241"/>
      <c r="BB108" s="241"/>
      <c r="BC108" s="242"/>
      <c r="BD108" s="240"/>
      <c r="BE108" s="241"/>
      <c r="BF108" s="241"/>
      <c r="BG108" s="241"/>
      <c r="BH108" s="241"/>
      <c r="BI108" s="241"/>
      <c r="BJ108" s="241"/>
      <c r="BK108" s="241"/>
      <c r="BL108" s="242"/>
    </row>
    <row r="109" spans="1:64">
      <c r="A109" s="236" t="s">
        <v>135</v>
      </c>
      <c r="B109" s="237"/>
      <c r="C109" s="237"/>
      <c r="D109" s="237"/>
      <c r="E109" s="237"/>
      <c r="F109" s="237"/>
      <c r="G109" s="237"/>
      <c r="H109" s="237"/>
      <c r="I109" s="237"/>
      <c r="J109" s="237"/>
      <c r="K109" s="237"/>
      <c r="L109" s="237"/>
      <c r="M109" s="237"/>
      <c r="N109" s="237"/>
      <c r="O109" s="237"/>
      <c r="P109" s="237"/>
      <c r="Q109" s="237"/>
      <c r="R109" s="237"/>
      <c r="S109" s="237"/>
      <c r="T109" s="238"/>
      <c r="U109" s="257"/>
      <c r="V109" s="258"/>
      <c r="W109" s="258"/>
      <c r="X109" s="258"/>
      <c r="Y109" s="258"/>
      <c r="Z109" s="258"/>
      <c r="AA109" s="258"/>
      <c r="AB109" s="259"/>
      <c r="AC109" s="245"/>
      <c r="AD109" s="246"/>
      <c r="AE109" s="246"/>
      <c r="AF109" s="246"/>
      <c r="AG109" s="246"/>
      <c r="AH109" s="246"/>
      <c r="AI109" s="246"/>
      <c r="AJ109" s="247"/>
      <c r="AK109" s="257"/>
      <c r="AL109" s="258"/>
      <c r="AM109" s="258"/>
      <c r="AN109" s="258"/>
      <c r="AO109" s="258"/>
      <c r="AP109" s="258"/>
      <c r="AQ109" s="258"/>
      <c r="AR109" s="258"/>
      <c r="AS109" s="259"/>
      <c r="AT109" s="240"/>
      <c r="AU109" s="241"/>
      <c r="AV109" s="241"/>
      <c r="AW109" s="241"/>
      <c r="AX109" s="241"/>
      <c r="AY109" s="241"/>
      <c r="AZ109" s="241"/>
      <c r="BA109" s="241"/>
      <c r="BB109" s="241"/>
      <c r="BC109" s="242"/>
      <c r="BD109" s="240"/>
      <c r="BE109" s="241"/>
      <c r="BF109" s="241"/>
      <c r="BG109" s="241"/>
      <c r="BH109" s="241"/>
      <c r="BI109" s="241"/>
      <c r="BJ109" s="241"/>
      <c r="BK109" s="241"/>
      <c r="BL109" s="242"/>
    </row>
    <row r="110" spans="1:64">
      <c r="A110" s="236" t="s">
        <v>136</v>
      </c>
      <c r="B110" s="237"/>
      <c r="C110" s="237"/>
      <c r="D110" s="237"/>
      <c r="E110" s="237"/>
      <c r="F110" s="237"/>
      <c r="G110" s="237"/>
      <c r="H110" s="237"/>
      <c r="I110" s="237"/>
      <c r="J110" s="237"/>
      <c r="K110" s="237"/>
      <c r="L110" s="237"/>
      <c r="M110" s="237"/>
      <c r="N110" s="237"/>
      <c r="O110" s="237"/>
      <c r="P110" s="237"/>
      <c r="Q110" s="237"/>
      <c r="R110" s="237"/>
      <c r="S110" s="237"/>
      <c r="T110" s="238"/>
      <c r="U110" s="257"/>
      <c r="V110" s="258"/>
      <c r="W110" s="258"/>
      <c r="X110" s="258"/>
      <c r="Y110" s="258"/>
      <c r="Z110" s="258"/>
      <c r="AA110" s="258"/>
      <c r="AB110" s="259"/>
      <c r="AC110" s="245"/>
      <c r="AD110" s="246"/>
      <c r="AE110" s="246"/>
      <c r="AF110" s="246"/>
      <c r="AG110" s="246"/>
      <c r="AH110" s="246"/>
      <c r="AI110" s="246"/>
      <c r="AJ110" s="247"/>
      <c r="AK110" s="257"/>
      <c r="AL110" s="258"/>
      <c r="AM110" s="258"/>
      <c r="AN110" s="258"/>
      <c r="AO110" s="258"/>
      <c r="AP110" s="258"/>
      <c r="AQ110" s="258"/>
      <c r="AR110" s="258"/>
      <c r="AS110" s="259"/>
      <c r="AT110" s="240"/>
      <c r="AU110" s="241"/>
      <c r="AV110" s="241"/>
      <c r="AW110" s="241"/>
      <c r="AX110" s="241"/>
      <c r="AY110" s="241"/>
      <c r="AZ110" s="241"/>
      <c r="BA110" s="241"/>
      <c r="BB110" s="241"/>
      <c r="BC110" s="242"/>
      <c r="BD110" s="240"/>
      <c r="BE110" s="241"/>
      <c r="BF110" s="241"/>
      <c r="BG110" s="241"/>
      <c r="BH110" s="241"/>
      <c r="BI110" s="241"/>
      <c r="BJ110" s="241"/>
      <c r="BK110" s="241"/>
      <c r="BL110" s="242"/>
    </row>
    <row r="111" spans="1:64">
      <c r="A111" s="236" t="s">
        <v>137</v>
      </c>
      <c r="B111" s="237"/>
      <c r="C111" s="237"/>
      <c r="D111" s="237"/>
      <c r="E111" s="237"/>
      <c r="F111" s="237"/>
      <c r="G111" s="237"/>
      <c r="H111" s="237"/>
      <c r="I111" s="237"/>
      <c r="J111" s="237"/>
      <c r="K111" s="237"/>
      <c r="L111" s="237"/>
      <c r="M111" s="237"/>
      <c r="N111" s="237"/>
      <c r="O111" s="237"/>
      <c r="P111" s="237"/>
      <c r="Q111" s="237"/>
      <c r="R111" s="237"/>
      <c r="S111" s="237"/>
      <c r="T111" s="238"/>
      <c r="U111" s="257"/>
      <c r="V111" s="258"/>
      <c r="W111" s="258"/>
      <c r="X111" s="258"/>
      <c r="Y111" s="258"/>
      <c r="Z111" s="258"/>
      <c r="AA111" s="258"/>
      <c r="AB111" s="259"/>
      <c r="AC111" s="245"/>
      <c r="AD111" s="246"/>
      <c r="AE111" s="246"/>
      <c r="AF111" s="246"/>
      <c r="AG111" s="246"/>
      <c r="AH111" s="246"/>
      <c r="AI111" s="246"/>
      <c r="AJ111" s="247"/>
      <c r="AK111" s="257"/>
      <c r="AL111" s="258"/>
      <c r="AM111" s="258"/>
      <c r="AN111" s="258"/>
      <c r="AO111" s="258"/>
      <c r="AP111" s="258"/>
      <c r="AQ111" s="258"/>
      <c r="AR111" s="258"/>
      <c r="AS111" s="259"/>
      <c r="AT111" s="240"/>
      <c r="AU111" s="241"/>
      <c r="AV111" s="241"/>
      <c r="AW111" s="241"/>
      <c r="AX111" s="241"/>
      <c r="AY111" s="241"/>
      <c r="AZ111" s="241"/>
      <c r="BA111" s="241"/>
      <c r="BB111" s="241"/>
      <c r="BC111" s="242"/>
      <c r="BD111" s="240"/>
      <c r="BE111" s="241"/>
      <c r="BF111" s="241"/>
      <c r="BG111" s="241"/>
      <c r="BH111" s="241"/>
      <c r="BI111" s="241"/>
      <c r="BJ111" s="241"/>
      <c r="BK111" s="241"/>
      <c r="BL111" s="242"/>
    </row>
    <row r="112" spans="1:64">
      <c r="A112" s="215" t="s">
        <v>138</v>
      </c>
      <c r="B112" s="216"/>
      <c r="C112" s="216"/>
      <c r="D112" s="216"/>
      <c r="E112" s="216"/>
      <c r="F112" s="216"/>
      <c r="G112" s="216"/>
      <c r="H112" s="216"/>
      <c r="I112" s="216"/>
      <c r="J112" s="216"/>
      <c r="K112" s="216"/>
      <c r="L112" s="216"/>
      <c r="M112" s="216"/>
      <c r="N112" s="216"/>
      <c r="O112" s="216"/>
      <c r="P112" s="216"/>
      <c r="Q112" s="216"/>
      <c r="R112" s="216"/>
      <c r="S112" s="216"/>
      <c r="T112" s="217"/>
      <c r="U112" s="260"/>
      <c r="V112" s="261"/>
      <c r="W112" s="261"/>
      <c r="X112" s="261"/>
      <c r="Y112" s="261"/>
      <c r="Z112" s="261"/>
      <c r="AA112" s="261"/>
      <c r="AB112" s="262"/>
      <c r="AC112" s="248"/>
      <c r="AD112" s="249"/>
      <c r="AE112" s="249"/>
      <c r="AF112" s="249"/>
      <c r="AG112" s="249"/>
      <c r="AH112" s="249"/>
      <c r="AI112" s="249"/>
      <c r="AJ112" s="250"/>
      <c r="AK112" s="260"/>
      <c r="AL112" s="261"/>
      <c r="AM112" s="261"/>
      <c r="AN112" s="261"/>
      <c r="AO112" s="261"/>
      <c r="AP112" s="261"/>
      <c r="AQ112" s="261"/>
      <c r="AR112" s="261"/>
      <c r="AS112" s="262"/>
      <c r="AT112" s="227"/>
      <c r="AU112" s="228"/>
      <c r="AV112" s="228"/>
      <c r="AW112" s="228"/>
      <c r="AX112" s="228"/>
      <c r="AY112" s="228"/>
      <c r="AZ112" s="228"/>
      <c r="BA112" s="228"/>
      <c r="BB112" s="228"/>
      <c r="BC112" s="229"/>
      <c r="BD112" s="227"/>
      <c r="BE112" s="228"/>
      <c r="BF112" s="228"/>
      <c r="BG112" s="228"/>
      <c r="BH112" s="228"/>
      <c r="BI112" s="228"/>
      <c r="BJ112" s="228"/>
      <c r="BK112" s="228"/>
      <c r="BL112" s="229"/>
    </row>
    <row r="113" spans="1:64" ht="13.2" customHeight="1">
      <c r="A113" s="221" t="s">
        <v>139</v>
      </c>
      <c r="B113" s="222"/>
      <c r="C113" s="222"/>
      <c r="D113" s="222"/>
      <c r="E113" s="222"/>
      <c r="F113" s="222"/>
      <c r="G113" s="222"/>
      <c r="H113" s="222"/>
      <c r="I113" s="222"/>
      <c r="J113" s="222"/>
      <c r="K113" s="222"/>
      <c r="L113" s="222"/>
      <c r="M113" s="222"/>
      <c r="N113" s="222"/>
      <c r="O113" s="222"/>
      <c r="P113" s="222"/>
      <c r="Q113" s="222"/>
      <c r="R113" s="222"/>
      <c r="S113" s="222"/>
      <c r="T113" s="223"/>
      <c r="U113" s="239">
        <v>0</v>
      </c>
      <c r="V113" s="225"/>
      <c r="W113" s="225"/>
      <c r="X113" s="225"/>
      <c r="Y113" s="225"/>
      <c r="Z113" s="225"/>
      <c r="AA113" s="225"/>
      <c r="AB113" s="226"/>
      <c r="AC113" s="239">
        <v>0</v>
      </c>
      <c r="AD113" s="225"/>
      <c r="AE113" s="225"/>
      <c r="AF113" s="225"/>
      <c r="AG113" s="225"/>
      <c r="AH113" s="225"/>
      <c r="AI113" s="225"/>
      <c r="AJ113" s="226"/>
      <c r="AK113" s="239">
        <v>1</v>
      </c>
      <c r="AL113" s="243"/>
      <c r="AM113" s="243"/>
      <c r="AN113" s="243"/>
      <c r="AO113" s="243"/>
      <c r="AP113" s="243"/>
      <c r="AQ113" s="243"/>
      <c r="AR113" s="243"/>
      <c r="AS113" s="244"/>
      <c r="AT113" s="224" t="s">
        <v>120</v>
      </c>
      <c r="AU113" s="225"/>
      <c r="AV113" s="225"/>
      <c r="AW113" s="225"/>
      <c r="AX113" s="225"/>
      <c r="AY113" s="225"/>
      <c r="AZ113" s="225"/>
      <c r="BA113" s="225"/>
      <c r="BB113" s="225"/>
      <c r="BC113" s="226"/>
      <c r="BD113" s="224">
        <v>2</v>
      </c>
      <c r="BE113" s="225"/>
      <c r="BF113" s="225"/>
      <c r="BG113" s="225"/>
      <c r="BH113" s="225"/>
      <c r="BI113" s="225"/>
      <c r="BJ113" s="225"/>
      <c r="BK113" s="225"/>
      <c r="BL113" s="226"/>
    </row>
    <row r="114" spans="1:64">
      <c r="A114" s="236" t="s">
        <v>140</v>
      </c>
      <c r="B114" s="237"/>
      <c r="C114" s="237"/>
      <c r="D114" s="237"/>
      <c r="E114" s="237"/>
      <c r="F114" s="237"/>
      <c r="G114" s="237"/>
      <c r="H114" s="237"/>
      <c r="I114" s="237"/>
      <c r="J114" s="237"/>
      <c r="K114" s="237"/>
      <c r="L114" s="237"/>
      <c r="M114" s="237"/>
      <c r="N114" s="237"/>
      <c r="O114" s="237"/>
      <c r="P114" s="237"/>
      <c r="Q114" s="237"/>
      <c r="R114" s="237"/>
      <c r="S114" s="237"/>
      <c r="T114" s="238"/>
      <c r="U114" s="240"/>
      <c r="V114" s="241"/>
      <c r="W114" s="241"/>
      <c r="X114" s="241"/>
      <c r="Y114" s="241"/>
      <c r="Z114" s="241"/>
      <c r="AA114" s="241"/>
      <c r="AB114" s="242"/>
      <c r="AC114" s="240"/>
      <c r="AD114" s="241"/>
      <c r="AE114" s="241"/>
      <c r="AF114" s="241"/>
      <c r="AG114" s="241"/>
      <c r="AH114" s="241"/>
      <c r="AI114" s="241"/>
      <c r="AJ114" s="242"/>
      <c r="AK114" s="245"/>
      <c r="AL114" s="246"/>
      <c r="AM114" s="246"/>
      <c r="AN114" s="246"/>
      <c r="AO114" s="246"/>
      <c r="AP114" s="246"/>
      <c r="AQ114" s="246"/>
      <c r="AR114" s="246"/>
      <c r="AS114" s="247"/>
      <c r="AT114" s="240"/>
      <c r="AU114" s="241"/>
      <c r="AV114" s="241"/>
      <c r="AW114" s="241"/>
      <c r="AX114" s="241"/>
      <c r="AY114" s="241"/>
      <c r="AZ114" s="241"/>
      <c r="BA114" s="241"/>
      <c r="BB114" s="241"/>
      <c r="BC114" s="242"/>
      <c r="BD114" s="240"/>
      <c r="BE114" s="241"/>
      <c r="BF114" s="241"/>
      <c r="BG114" s="241"/>
      <c r="BH114" s="241"/>
      <c r="BI114" s="241"/>
      <c r="BJ114" s="241"/>
      <c r="BK114" s="241"/>
      <c r="BL114" s="242"/>
    </row>
    <row r="115" spans="1:64">
      <c r="A115" s="236" t="s">
        <v>141</v>
      </c>
      <c r="B115" s="237"/>
      <c r="C115" s="237"/>
      <c r="D115" s="237"/>
      <c r="E115" s="237"/>
      <c r="F115" s="237"/>
      <c r="G115" s="237"/>
      <c r="H115" s="237"/>
      <c r="I115" s="237"/>
      <c r="J115" s="237"/>
      <c r="K115" s="237"/>
      <c r="L115" s="237"/>
      <c r="M115" s="237"/>
      <c r="N115" s="237"/>
      <c r="O115" s="237"/>
      <c r="P115" s="237"/>
      <c r="Q115" s="237"/>
      <c r="R115" s="237"/>
      <c r="S115" s="237"/>
      <c r="T115" s="238"/>
      <c r="U115" s="240"/>
      <c r="V115" s="241"/>
      <c r="W115" s="241"/>
      <c r="X115" s="241"/>
      <c r="Y115" s="241"/>
      <c r="Z115" s="241"/>
      <c r="AA115" s="241"/>
      <c r="AB115" s="242"/>
      <c r="AC115" s="240"/>
      <c r="AD115" s="241"/>
      <c r="AE115" s="241"/>
      <c r="AF115" s="241"/>
      <c r="AG115" s="241"/>
      <c r="AH115" s="241"/>
      <c r="AI115" s="241"/>
      <c r="AJ115" s="242"/>
      <c r="AK115" s="245"/>
      <c r="AL115" s="246"/>
      <c r="AM115" s="246"/>
      <c r="AN115" s="246"/>
      <c r="AO115" s="246"/>
      <c r="AP115" s="246"/>
      <c r="AQ115" s="246"/>
      <c r="AR115" s="246"/>
      <c r="AS115" s="247"/>
      <c r="AT115" s="240"/>
      <c r="AU115" s="241"/>
      <c r="AV115" s="241"/>
      <c r="AW115" s="241"/>
      <c r="AX115" s="241"/>
      <c r="AY115" s="241"/>
      <c r="AZ115" s="241"/>
      <c r="BA115" s="241"/>
      <c r="BB115" s="241"/>
      <c r="BC115" s="242"/>
      <c r="BD115" s="240"/>
      <c r="BE115" s="241"/>
      <c r="BF115" s="241"/>
      <c r="BG115" s="241"/>
      <c r="BH115" s="241"/>
      <c r="BI115" s="241"/>
      <c r="BJ115" s="241"/>
      <c r="BK115" s="241"/>
      <c r="BL115" s="242"/>
    </row>
    <row r="116" spans="1:64">
      <c r="A116" s="236" t="s">
        <v>142</v>
      </c>
      <c r="B116" s="237"/>
      <c r="C116" s="237"/>
      <c r="D116" s="237"/>
      <c r="E116" s="237"/>
      <c r="F116" s="237"/>
      <c r="G116" s="237"/>
      <c r="H116" s="237"/>
      <c r="I116" s="237"/>
      <c r="J116" s="237"/>
      <c r="K116" s="237"/>
      <c r="L116" s="237"/>
      <c r="M116" s="237"/>
      <c r="N116" s="237"/>
      <c r="O116" s="237"/>
      <c r="P116" s="237"/>
      <c r="Q116" s="237"/>
      <c r="R116" s="237"/>
      <c r="S116" s="237"/>
      <c r="T116" s="238"/>
      <c r="U116" s="240"/>
      <c r="V116" s="241"/>
      <c r="W116" s="241"/>
      <c r="X116" s="241"/>
      <c r="Y116" s="241"/>
      <c r="Z116" s="241"/>
      <c r="AA116" s="241"/>
      <c r="AB116" s="242"/>
      <c r="AC116" s="240"/>
      <c r="AD116" s="241"/>
      <c r="AE116" s="241"/>
      <c r="AF116" s="241"/>
      <c r="AG116" s="241"/>
      <c r="AH116" s="241"/>
      <c r="AI116" s="241"/>
      <c r="AJ116" s="242"/>
      <c r="AK116" s="245"/>
      <c r="AL116" s="246"/>
      <c r="AM116" s="246"/>
      <c r="AN116" s="246"/>
      <c r="AO116" s="246"/>
      <c r="AP116" s="246"/>
      <c r="AQ116" s="246"/>
      <c r="AR116" s="246"/>
      <c r="AS116" s="247"/>
      <c r="AT116" s="240"/>
      <c r="AU116" s="241"/>
      <c r="AV116" s="241"/>
      <c r="AW116" s="241"/>
      <c r="AX116" s="241"/>
      <c r="AY116" s="241"/>
      <c r="AZ116" s="241"/>
      <c r="BA116" s="241"/>
      <c r="BB116" s="241"/>
      <c r="BC116" s="242"/>
      <c r="BD116" s="240"/>
      <c r="BE116" s="241"/>
      <c r="BF116" s="241"/>
      <c r="BG116" s="241"/>
      <c r="BH116" s="241"/>
      <c r="BI116" s="241"/>
      <c r="BJ116" s="241"/>
      <c r="BK116" s="241"/>
      <c r="BL116" s="242"/>
    </row>
    <row r="117" spans="1:64">
      <c r="A117" s="236" t="s">
        <v>143</v>
      </c>
      <c r="B117" s="237"/>
      <c r="C117" s="237"/>
      <c r="D117" s="237"/>
      <c r="E117" s="237"/>
      <c r="F117" s="237"/>
      <c r="G117" s="237"/>
      <c r="H117" s="237"/>
      <c r="I117" s="237"/>
      <c r="J117" s="237"/>
      <c r="K117" s="237"/>
      <c r="L117" s="237"/>
      <c r="M117" s="237"/>
      <c r="N117" s="237"/>
      <c r="O117" s="237"/>
      <c r="P117" s="237"/>
      <c r="Q117" s="237"/>
      <c r="R117" s="237"/>
      <c r="S117" s="237"/>
      <c r="T117" s="238"/>
      <c r="U117" s="240"/>
      <c r="V117" s="241"/>
      <c r="W117" s="241"/>
      <c r="X117" s="241"/>
      <c r="Y117" s="241"/>
      <c r="Z117" s="241"/>
      <c r="AA117" s="241"/>
      <c r="AB117" s="242"/>
      <c r="AC117" s="240"/>
      <c r="AD117" s="241"/>
      <c r="AE117" s="241"/>
      <c r="AF117" s="241"/>
      <c r="AG117" s="241"/>
      <c r="AH117" s="241"/>
      <c r="AI117" s="241"/>
      <c r="AJ117" s="242"/>
      <c r="AK117" s="245"/>
      <c r="AL117" s="246"/>
      <c r="AM117" s="246"/>
      <c r="AN117" s="246"/>
      <c r="AO117" s="246"/>
      <c r="AP117" s="246"/>
      <c r="AQ117" s="246"/>
      <c r="AR117" s="246"/>
      <c r="AS117" s="247"/>
      <c r="AT117" s="240"/>
      <c r="AU117" s="241"/>
      <c r="AV117" s="241"/>
      <c r="AW117" s="241"/>
      <c r="AX117" s="241"/>
      <c r="AY117" s="241"/>
      <c r="AZ117" s="241"/>
      <c r="BA117" s="241"/>
      <c r="BB117" s="241"/>
      <c r="BC117" s="242"/>
      <c r="BD117" s="240"/>
      <c r="BE117" s="241"/>
      <c r="BF117" s="241"/>
      <c r="BG117" s="241"/>
      <c r="BH117" s="241"/>
      <c r="BI117" s="241"/>
      <c r="BJ117" s="241"/>
      <c r="BK117" s="241"/>
      <c r="BL117" s="242"/>
    </row>
    <row r="118" spans="1:64">
      <c r="A118" s="236" t="s">
        <v>144</v>
      </c>
      <c r="B118" s="237"/>
      <c r="C118" s="237"/>
      <c r="D118" s="237"/>
      <c r="E118" s="237"/>
      <c r="F118" s="237"/>
      <c r="G118" s="237"/>
      <c r="H118" s="237"/>
      <c r="I118" s="237"/>
      <c r="J118" s="237"/>
      <c r="K118" s="237"/>
      <c r="L118" s="237"/>
      <c r="M118" s="237"/>
      <c r="N118" s="237"/>
      <c r="O118" s="237"/>
      <c r="P118" s="237"/>
      <c r="Q118" s="237"/>
      <c r="R118" s="237"/>
      <c r="S118" s="237"/>
      <c r="T118" s="238"/>
      <c r="U118" s="240"/>
      <c r="V118" s="241"/>
      <c r="W118" s="241"/>
      <c r="X118" s="241"/>
      <c r="Y118" s="241"/>
      <c r="Z118" s="241"/>
      <c r="AA118" s="241"/>
      <c r="AB118" s="242"/>
      <c r="AC118" s="240"/>
      <c r="AD118" s="241"/>
      <c r="AE118" s="241"/>
      <c r="AF118" s="241"/>
      <c r="AG118" s="241"/>
      <c r="AH118" s="241"/>
      <c r="AI118" s="241"/>
      <c r="AJ118" s="242"/>
      <c r="AK118" s="245"/>
      <c r="AL118" s="246"/>
      <c r="AM118" s="246"/>
      <c r="AN118" s="246"/>
      <c r="AO118" s="246"/>
      <c r="AP118" s="246"/>
      <c r="AQ118" s="246"/>
      <c r="AR118" s="246"/>
      <c r="AS118" s="247"/>
      <c r="AT118" s="240"/>
      <c r="AU118" s="241"/>
      <c r="AV118" s="241"/>
      <c r="AW118" s="241"/>
      <c r="AX118" s="241"/>
      <c r="AY118" s="241"/>
      <c r="AZ118" s="241"/>
      <c r="BA118" s="241"/>
      <c r="BB118" s="241"/>
      <c r="BC118" s="242"/>
      <c r="BD118" s="240"/>
      <c r="BE118" s="241"/>
      <c r="BF118" s="241"/>
      <c r="BG118" s="241"/>
      <c r="BH118" s="241"/>
      <c r="BI118" s="241"/>
      <c r="BJ118" s="241"/>
      <c r="BK118" s="241"/>
      <c r="BL118" s="242"/>
    </row>
    <row r="119" spans="1:64">
      <c r="A119" s="236" t="s">
        <v>145</v>
      </c>
      <c r="B119" s="237"/>
      <c r="C119" s="237"/>
      <c r="D119" s="237"/>
      <c r="E119" s="237"/>
      <c r="F119" s="237"/>
      <c r="G119" s="237"/>
      <c r="H119" s="237"/>
      <c r="I119" s="237"/>
      <c r="J119" s="237"/>
      <c r="K119" s="237"/>
      <c r="L119" s="237"/>
      <c r="M119" s="237"/>
      <c r="N119" s="237"/>
      <c r="O119" s="237"/>
      <c r="P119" s="237"/>
      <c r="Q119" s="237"/>
      <c r="R119" s="237"/>
      <c r="S119" s="237"/>
      <c r="T119" s="238"/>
      <c r="U119" s="240"/>
      <c r="V119" s="241"/>
      <c r="W119" s="241"/>
      <c r="X119" s="241"/>
      <c r="Y119" s="241"/>
      <c r="Z119" s="241"/>
      <c r="AA119" s="241"/>
      <c r="AB119" s="242"/>
      <c r="AC119" s="240"/>
      <c r="AD119" s="241"/>
      <c r="AE119" s="241"/>
      <c r="AF119" s="241"/>
      <c r="AG119" s="241"/>
      <c r="AH119" s="241"/>
      <c r="AI119" s="241"/>
      <c r="AJ119" s="242"/>
      <c r="AK119" s="245"/>
      <c r="AL119" s="246"/>
      <c r="AM119" s="246"/>
      <c r="AN119" s="246"/>
      <c r="AO119" s="246"/>
      <c r="AP119" s="246"/>
      <c r="AQ119" s="246"/>
      <c r="AR119" s="246"/>
      <c r="AS119" s="247"/>
      <c r="AT119" s="240"/>
      <c r="AU119" s="241"/>
      <c r="AV119" s="241"/>
      <c r="AW119" s="241"/>
      <c r="AX119" s="241"/>
      <c r="AY119" s="241"/>
      <c r="AZ119" s="241"/>
      <c r="BA119" s="241"/>
      <c r="BB119" s="241"/>
      <c r="BC119" s="242"/>
      <c r="BD119" s="240"/>
      <c r="BE119" s="241"/>
      <c r="BF119" s="241"/>
      <c r="BG119" s="241"/>
      <c r="BH119" s="241"/>
      <c r="BI119" s="241"/>
      <c r="BJ119" s="241"/>
      <c r="BK119" s="241"/>
      <c r="BL119" s="242"/>
    </row>
    <row r="120" spans="1:64">
      <c r="A120" s="236" t="s">
        <v>146</v>
      </c>
      <c r="B120" s="237"/>
      <c r="C120" s="237"/>
      <c r="D120" s="237"/>
      <c r="E120" s="237"/>
      <c r="F120" s="237"/>
      <c r="G120" s="237"/>
      <c r="H120" s="237"/>
      <c r="I120" s="237"/>
      <c r="J120" s="237"/>
      <c r="K120" s="237"/>
      <c r="L120" s="237"/>
      <c r="M120" s="237"/>
      <c r="N120" s="237"/>
      <c r="O120" s="237"/>
      <c r="P120" s="237"/>
      <c r="Q120" s="237"/>
      <c r="R120" s="237"/>
      <c r="S120" s="237"/>
      <c r="T120" s="238"/>
      <c r="U120" s="240"/>
      <c r="V120" s="241"/>
      <c r="W120" s="241"/>
      <c r="X120" s="241"/>
      <c r="Y120" s="241"/>
      <c r="Z120" s="241"/>
      <c r="AA120" s="241"/>
      <c r="AB120" s="242"/>
      <c r="AC120" s="240"/>
      <c r="AD120" s="241"/>
      <c r="AE120" s="241"/>
      <c r="AF120" s="241"/>
      <c r="AG120" s="241"/>
      <c r="AH120" s="241"/>
      <c r="AI120" s="241"/>
      <c r="AJ120" s="242"/>
      <c r="AK120" s="245"/>
      <c r="AL120" s="246"/>
      <c r="AM120" s="246"/>
      <c r="AN120" s="246"/>
      <c r="AO120" s="246"/>
      <c r="AP120" s="246"/>
      <c r="AQ120" s="246"/>
      <c r="AR120" s="246"/>
      <c r="AS120" s="247"/>
      <c r="AT120" s="240"/>
      <c r="AU120" s="241"/>
      <c r="AV120" s="241"/>
      <c r="AW120" s="241"/>
      <c r="AX120" s="241"/>
      <c r="AY120" s="241"/>
      <c r="AZ120" s="241"/>
      <c r="BA120" s="241"/>
      <c r="BB120" s="241"/>
      <c r="BC120" s="242"/>
      <c r="BD120" s="240"/>
      <c r="BE120" s="241"/>
      <c r="BF120" s="241"/>
      <c r="BG120" s="241"/>
      <c r="BH120" s="241"/>
      <c r="BI120" s="241"/>
      <c r="BJ120" s="241"/>
      <c r="BK120" s="241"/>
      <c r="BL120" s="242"/>
    </row>
    <row r="121" spans="1:64">
      <c r="A121" s="215" t="s">
        <v>138</v>
      </c>
      <c r="B121" s="216"/>
      <c r="C121" s="216"/>
      <c r="D121" s="216"/>
      <c r="E121" s="216"/>
      <c r="F121" s="216"/>
      <c r="G121" s="216"/>
      <c r="H121" s="216"/>
      <c r="I121" s="216"/>
      <c r="J121" s="216"/>
      <c r="K121" s="216"/>
      <c r="L121" s="216"/>
      <c r="M121" s="216"/>
      <c r="N121" s="216"/>
      <c r="O121" s="216"/>
      <c r="P121" s="216"/>
      <c r="Q121" s="216"/>
      <c r="R121" s="216"/>
      <c r="S121" s="216"/>
      <c r="T121" s="217"/>
      <c r="U121" s="227"/>
      <c r="V121" s="228"/>
      <c r="W121" s="228"/>
      <c r="X121" s="228"/>
      <c r="Y121" s="228"/>
      <c r="Z121" s="228"/>
      <c r="AA121" s="228"/>
      <c r="AB121" s="229"/>
      <c r="AC121" s="227"/>
      <c r="AD121" s="228"/>
      <c r="AE121" s="228"/>
      <c r="AF121" s="228"/>
      <c r="AG121" s="228"/>
      <c r="AH121" s="228"/>
      <c r="AI121" s="228"/>
      <c r="AJ121" s="229"/>
      <c r="AK121" s="248"/>
      <c r="AL121" s="249"/>
      <c r="AM121" s="249"/>
      <c r="AN121" s="249"/>
      <c r="AO121" s="249"/>
      <c r="AP121" s="249"/>
      <c r="AQ121" s="249"/>
      <c r="AR121" s="249"/>
      <c r="AS121" s="250"/>
      <c r="AT121" s="227"/>
      <c r="AU121" s="228"/>
      <c r="AV121" s="228"/>
      <c r="AW121" s="228"/>
      <c r="AX121" s="228"/>
      <c r="AY121" s="228"/>
      <c r="AZ121" s="228"/>
      <c r="BA121" s="228"/>
      <c r="BB121" s="228"/>
      <c r="BC121" s="229"/>
      <c r="BD121" s="227"/>
      <c r="BE121" s="228"/>
      <c r="BF121" s="228"/>
      <c r="BG121" s="228"/>
      <c r="BH121" s="228"/>
      <c r="BI121" s="228"/>
      <c r="BJ121" s="228"/>
      <c r="BK121" s="228"/>
      <c r="BL121" s="229"/>
    </row>
    <row r="122" spans="1:64" ht="11.25" customHeight="1">
      <c r="A122" s="221" t="s">
        <v>147</v>
      </c>
      <c r="B122" s="222"/>
      <c r="C122" s="222"/>
      <c r="D122" s="222"/>
      <c r="E122" s="222"/>
      <c r="F122" s="222"/>
      <c r="G122" s="222"/>
      <c r="H122" s="222"/>
      <c r="I122" s="222"/>
      <c r="J122" s="222"/>
      <c r="K122" s="222"/>
      <c r="L122" s="222"/>
      <c r="M122" s="222"/>
      <c r="N122" s="222"/>
      <c r="O122" s="222"/>
      <c r="P122" s="222"/>
      <c r="Q122" s="222"/>
      <c r="R122" s="222"/>
      <c r="S122" s="222"/>
      <c r="T122" s="223"/>
      <c r="U122" s="224" t="s">
        <v>47</v>
      </c>
      <c r="V122" s="225"/>
      <c r="W122" s="225"/>
      <c r="X122" s="225"/>
      <c r="Y122" s="225"/>
      <c r="Z122" s="225"/>
      <c r="AA122" s="225"/>
      <c r="AB122" s="226"/>
      <c r="AC122" s="224" t="s">
        <v>47</v>
      </c>
      <c r="AD122" s="225"/>
      <c r="AE122" s="225"/>
      <c r="AF122" s="225"/>
      <c r="AG122" s="225"/>
      <c r="AH122" s="225"/>
      <c r="AI122" s="225"/>
      <c r="AJ122" s="226"/>
      <c r="AK122" s="224" t="s">
        <v>47</v>
      </c>
      <c r="AL122" s="225"/>
      <c r="AM122" s="225"/>
      <c r="AN122" s="225"/>
      <c r="AO122" s="225"/>
      <c r="AP122" s="225"/>
      <c r="AQ122" s="225"/>
      <c r="AR122" s="225"/>
      <c r="AS122" s="226"/>
      <c r="AT122" s="224" t="s">
        <v>47</v>
      </c>
      <c r="AU122" s="225"/>
      <c r="AV122" s="225"/>
      <c r="AW122" s="225"/>
      <c r="AX122" s="225"/>
      <c r="AY122" s="225"/>
      <c r="AZ122" s="225"/>
      <c r="BA122" s="225"/>
      <c r="BB122" s="225"/>
      <c r="BC122" s="226"/>
      <c r="BD122" s="230">
        <v>1.917</v>
      </c>
      <c r="BE122" s="231"/>
      <c r="BF122" s="231"/>
      <c r="BG122" s="231"/>
      <c r="BH122" s="231"/>
      <c r="BI122" s="231"/>
      <c r="BJ122" s="231"/>
      <c r="BK122" s="231"/>
      <c r="BL122" s="232"/>
    </row>
    <row r="123" spans="1:64" ht="11.25" customHeight="1">
      <c r="A123" s="215" t="s">
        <v>148</v>
      </c>
      <c r="B123" s="216"/>
      <c r="C123" s="216"/>
      <c r="D123" s="216"/>
      <c r="E123" s="216"/>
      <c r="F123" s="216"/>
      <c r="G123" s="216"/>
      <c r="H123" s="216"/>
      <c r="I123" s="216"/>
      <c r="J123" s="216"/>
      <c r="K123" s="216"/>
      <c r="L123" s="216"/>
      <c r="M123" s="216"/>
      <c r="N123" s="216"/>
      <c r="O123" s="216"/>
      <c r="P123" s="216"/>
      <c r="Q123" s="216"/>
      <c r="R123" s="216"/>
      <c r="S123" s="216"/>
      <c r="T123" s="217"/>
      <c r="U123" s="227"/>
      <c r="V123" s="228"/>
      <c r="W123" s="228"/>
      <c r="X123" s="228"/>
      <c r="Y123" s="228"/>
      <c r="Z123" s="228"/>
      <c r="AA123" s="228"/>
      <c r="AB123" s="229"/>
      <c r="AC123" s="227"/>
      <c r="AD123" s="228"/>
      <c r="AE123" s="228"/>
      <c r="AF123" s="228"/>
      <c r="AG123" s="228"/>
      <c r="AH123" s="228"/>
      <c r="AI123" s="228"/>
      <c r="AJ123" s="229"/>
      <c r="AK123" s="227"/>
      <c r="AL123" s="228"/>
      <c r="AM123" s="228"/>
      <c r="AN123" s="228"/>
      <c r="AO123" s="228"/>
      <c r="AP123" s="228"/>
      <c r="AQ123" s="228"/>
      <c r="AR123" s="228"/>
      <c r="AS123" s="229"/>
      <c r="AT123" s="227"/>
      <c r="AU123" s="228"/>
      <c r="AV123" s="228"/>
      <c r="AW123" s="228"/>
      <c r="AX123" s="228"/>
      <c r="AY123" s="228"/>
      <c r="AZ123" s="228"/>
      <c r="BA123" s="228"/>
      <c r="BB123" s="228"/>
      <c r="BC123" s="229"/>
      <c r="BD123" s="233"/>
      <c r="BE123" s="234"/>
      <c r="BF123" s="234"/>
      <c r="BG123" s="234"/>
      <c r="BH123" s="234"/>
      <c r="BI123" s="234"/>
      <c r="BJ123" s="234"/>
      <c r="BK123" s="234"/>
      <c r="BL123" s="235"/>
    </row>
    <row r="124" spans="1:64" ht="12" customHeight="1"/>
    <row r="125" spans="1:64" ht="12" customHeight="1"/>
    <row r="126" spans="1:64">
      <c r="A126" s="218" t="s">
        <v>149</v>
      </c>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9" t="s">
        <v>150</v>
      </c>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row>
    <row r="127" spans="1:64" s="32" customFormat="1" ht="9.6">
      <c r="A127" s="220" t="s">
        <v>19</v>
      </c>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t="s">
        <v>20</v>
      </c>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t="s">
        <v>21</v>
      </c>
      <c r="AT127" s="220"/>
      <c r="AU127" s="220"/>
      <c r="AV127" s="220"/>
      <c r="AW127" s="220"/>
      <c r="AX127" s="220"/>
      <c r="AY127" s="220"/>
      <c r="AZ127" s="220"/>
      <c r="BA127" s="220"/>
      <c r="BB127" s="220"/>
      <c r="BC127" s="220"/>
      <c r="BD127" s="220"/>
      <c r="BE127" s="220"/>
      <c r="BF127" s="220"/>
      <c r="BG127" s="220"/>
      <c r="BH127" s="220"/>
      <c r="BI127" s="220"/>
      <c r="BJ127" s="220"/>
      <c r="BK127" s="220"/>
      <c r="BL127" s="220"/>
    </row>
  </sheetData>
  <mergeCells count="246">
    <mergeCell ref="A6:BB6"/>
    <mergeCell ref="BC6:BL6"/>
    <mergeCell ref="A7:BL7"/>
    <mergeCell ref="A8:BL8"/>
    <mergeCell ref="A11:T11"/>
    <mergeCell ref="U11:AJ11"/>
    <mergeCell ref="AK11:AS11"/>
    <mergeCell ref="AT11:BC11"/>
    <mergeCell ref="BD11:BL11"/>
    <mergeCell ref="A12:T12"/>
    <mergeCell ref="U12:AB12"/>
    <mergeCell ref="AC12:AJ12"/>
    <mergeCell ref="AK12:AS12"/>
    <mergeCell ref="AT12:BC12"/>
    <mergeCell ref="BD12:BL12"/>
    <mergeCell ref="A13:T13"/>
    <mergeCell ref="U13:AB13"/>
    <mergeCell ref="AC13:AJ13"/>
    <mergeCell ref="AK13:AS13"/>
    <mergeCell ref="AT13:BC13"/>
    <mergeCell ref="BD13:BL13"/>
    <mergeCell ref="A14:T14"/>
    <mergeCell ref="U14:AB14"/>
    <mergeCell ref="AC14:AJ14"/>
    <mergeCell ref="AK14:AS14"/>
    <mergeCell ref="AT14:BC14"/>
    <mergeCell ref="BD14:BL14"/>
    <mergeCell ref="A20:T20"/>
    <mergeCell ref="U20:AB20"/>
    <mergeCell ref="AC20:AJ20"/>
    <mergeCell ref="AK20:AS20"/>
    <mergeCell ref="AT20:BC20"/>
    <mergeCell ref="BD20:BL20"/>
    <mergeCell ref="U15:AB19"/>
    <mergeCell ref="AC15:AJ19"/>
    <mergeCell ref="AK15:AS19"/>
    <mergeCell ref="AT15:BC19"/>
    <mergeCell ref="BD15:BL19"/>
    <mergeCell ref="AK27:AS33"/>
    <mergeCell ref="AT27:BC33"/>
    <mergeCell ref="BD27:BL33"/>
    <mergeCell ref="A28:T28"/>
    <mergeCell ref="A29:T29"/>
    <mergeCell ref="U21:AB26"/>
    <mergeCell ref="AC21:AJ26"/>
    <mergeCell ref="AK21:AS26"/>
    <mergeCell ref="AT21:BC26"/>
    <mergeCell ref="BD21:BL26"/>
    <mergeCell ref="A30:T30"/>
    <mergeCell ref="A31:T31"/>
    <mergeCell ref="A32:T32"/>
    <mergeCell ref="A33:T33"/>
    <mergeCell ref="A34:T34"/>
    <mergeCell ref="U34:AB34"/>
    <mergeCell ref="A27:T27"/>
    <mergeCell ref="U27:AB33"/>
    <mergeCell ref="AC27:AJ33"/>
    <mergeCell ref="AC38:AJ42"/>
    <mergeCell ref="AK38:AS42"/>
    <mergeCell ref="AT38:BC42"/>
    <mergeCell ref="BD38:BL42"/>
    <mergeCell ref="AC34:AJ34"/>
    <mergeCell ref="AK34:AS34"/>
    <mergeCell ref="AT34:BC34"/>
    <mergeCell ref="BD34:BL34"/>
    <mergeCell ref="A35:T35"/>
    <mergeCell ref="U35:AB37"/>
    <mergeCell ref="AC35:AJ37"/>
    <mergeCell ref="AK35:AS37"/>
    <mergeCell ref="AT35:BC37"/>
    <mergeCell ref="BD35:BL37"/>
    <mergeCell ref="A39:T39"/>
    <mergeCell ref="A40:T40"/>
    <mergeCell ref="A41:T41"/>
    <mergeCell ref="A42:T42"/>
    <mergeCell ref="A43:T43"/>
    <mergeCell ref="U43:AB45"/>
    <mergeCell ref="A36:T36"/>
    <mergeCell ref="A37:T37"/>
    <mergeCell ref="A38:T38"/>
    <mergeCell ref="U38:AB42"/>
    <mergeCell ref="A46:T46"/>
    <mergeCell ref="U46:AB50"/>
    <mergeCell ref="AC46:AJ50"/>
    <mergeCell ref="AK46:AS50"/>
    <mergeCell ref="AT46:BC50"/>
    <mergeCell ref="BD46:BL50"/>
    <mergeCell ref="AC43:AJ45"/>
    <mergeCell ref="AK43:AS45"/>
    <mergeCell ref="AT43:BC45"/>
    <mergeCell ref="BD43:BL45"/>
    <mergeCell ref="A44:T44"/>
    <mergeCell ref="A45:T45"/>
    <mergeCell ref="A47:T47"/>
    <mergeCell ref="A48:T48"/>
    <mergeCell ref="A49:T49"/>
    <mergeCell ref="A50:T50"/>
    <mergeCell ref="A51:T51"/>
    <mergeCell ref="U51:AB55"/>
    <mergeCell ref="AC51:AJ55"/>
    <mergeCell ref="AK51:AS55"/>
    <mergeCell ref="AT51:BC55"/>
    <mergeCell ref="BD57:BL60"/>
    <mergeCell ref="A56:T56"/>
    <mergeCell ref="U56:AB56"/>
    <mergeCell ref="AC56:AJ56"/>
    <mergeCell ref="AK56:AS56"/>
    <mergeCell ref="AT56:BC56"/>
    <mergeCell ref="BD56:BL56"/>
    <mergeCell ref="BD51:BL55"/>
    <mergeCell ref="A52:T52"/>
    <mergeCell ref="A53:T53"/>
    <mergeCell ref="A54:T54"/>
    <mergeCell ref="A55:T55"/>
    <mergeCell ref="A58:T58"/>
    <mergeCell ref="A59:T59"/>
    <mergeCell ref="A60:T60"/>
    <mergeCell ref="A61:T61"/>
    <mergeCell ref="U61:AB66"/>
    <mergeCell ref="AC61:AJ66"/>
    <mergeCell ref="AK61:AS66"/>
    <mergeCell ref="AT61:BC66"/>
    <mergeCell ref="A57:T57"/>
    <mergeCell ref="U57:AB60"/>
    <mergeCell ref="AC57:AJ60"/>
    <mergeCell ref="AK57:AS60"/>
    <mergeCell ref="AT57:BC60"/>
    <mergeCell ref="A67:T67"/>
    <mergeCell ref="U67:AB72"/>
    <mergeCell ref="AC67:AJ72"/>
    <mergeCell ref="AK67:AS72"/>
    <mergeCell ref="AT67:BC72"/>
    <mergeCell ref="BD67:BL72"/>
    <mergeCell ref="BD61:BL66"/>
    <mergeCell ref="A62:T62"/>
    <mergeCell ref="A63:T63"/>
    <mergeCell ref="A64:T64"/>
    <mergeCell ref="A65:T65"/>
    <mergeCell ref="A66:T66"/>
    <mergeCell ref="A73:T73"/>
    <mergeCell ref="U73:AB78"/>
    <mergeCell ref="AC73:AJ78"/>
    <mergeCell ref="AK73:AS78"/>
    <mergeCell ref="AT73:BC78"/>
    <mergeCell ref="BD73:BL78"/>
    <mergeCell ref="A68:T68"/>
    <mergeCell ref="A69:T69"/>
    <mergeCell ref="A70:T70"/>
    <mergeCell ref="A71:T71"/>
    <mergeCell ref="A72:T72"/>
    <mergeCell ref="A79:T79"/>
    <mergeCell ref="U79:AB86"/>
    <mergeCell ref="AC79:AJ86"/>
    <mergeCell ref="AK79:AS86"/>
    <mergeCell ref="AT79:BC86"/>
    <mergeCell ref="BD79:BL86"/>
    <mergeCell ref="A74:T74"/>
    <mergeCell ref="A75:T75"/>
    <mergeCell ref="A76:T76"/>
    <mergeCell ref="A77:T77"/>
    <mergeCell ref="A78:T78"/>
    <mergeCell ref="A87:T87"/>
    <mergeCell ref="U87:AB91"/>
    <mergeCell ref="AC87:AJ91"/>
    <mergeCell ref="AK87:AS91"/>
    <mergeCell ref="AT87:BC91"/>
    <mergeCell ref="BD87:BL91"/>
    <mergeCell ref="A80:T80"/>
    <mergeCell ref="A81:T81"/>
    <mergeCell ref="A82:T82"/>
    <mergeCell ref="A83:T83"/>
    <mergeCell ref="A84:T84"/>
    <mergeCell ref="A85:T85"/>
    <mergeCell ref="A86:T86"/>
    <mergeCell ref="A88:T88"/>
    <mergeCell ref="A89:T89"/>
    <mergeCell ref="A90:T90"/>
    <mergeCell ref="A91:T91"/>
    <mergeCell ref="A92:T92"/>
    <mergeCell ref="U92:AB99"/>
    <mergeCell ref="AC92:AJ99"/>
    <mergeCell ref="AK92:AS99"/>
    <mergeCell ref="AT92:BC99"/>
    <mergeCell ref="A100:T100"/>
    <mergeCell ref="U100:AB104"/>
    <mergeCell ref="AC100:AJ104"/>
    <mergeCell ref="AK100:AS104"/>
    <mergeCell ref="AT100:BC104"/>
    <mergeCell ref="BD100:BL104"/>
    <mergeCell ref="BD92:BL99"/>
    <mergeCell ref="A93:T93"/>
    <mergeCell ref="A94:T94"/>
    <mergeCell ref="A95:T95"/>
    <mergeCell ref="A96:T96"/>
    <mergeCell ref="A97:T97"/>
    <mergeCell ref="A98:T98"/>
    <mergeCell ref="A99:T99"/>
    <mergeCell ref="BD105:BL105"/>
    <mergeCell ref="A106:T106"/>
    <mergeCell ref="U106:AB112"/>
    <mergeCell ref="AC106:AJ112"/>
    <mergeCell ref="AK106:AS112"/>
    <mergeCell ref="AT106:BC112"/>
    <mergeCell ref="BD106:BL112"/>
    <mergeCell ref="A101:T101"/>
    <mergeCell ref="A102:T102"/>
    <mergeCell ref="A103:T103"/>
    <mergeCell ref="A104:T104"/>
    <mergeCell ref="A105:T105"/>
    <mergeCell ref="U105:AB105"/>
    <mergeCell ref="AC105:AJ105"/>
    <mergeCell ref="AK105:AS105"/>
    <mergeCell ref="AT105:BC105"/>
    <mergeCell ref="U113:AB121"/>
    <mergeCell ref="AC113:AJ121"/>
    <mergeCell ref="AK113:AS121"/>
    <mergeCell ref="AT113:BC121"/>
    <mergeCell ref="BD113:BL121"/>
    <mergeCell ref="A107:T107"/>
    <mergeCell ref="A108:T108"/>
    <mergeCell ref="A109:T109"/>
    <mergeCell ref="A110:T110"/>
    <mergeCell ref="A111:T111"/>
    <mergeCell ref="A112:T112"/>
    <mergeCell ref="A114:T114"/>
    <mergeCell ref="A115:T115"/>
    <mergeCell ref="A116:T116"/>
    <mergeCell ref="A117:T117"/>
    <mergeCell ref="A118:T118"/>
    <mergeCell ref="A119:T119"/>
    <mergeCell ref="A120:T120"/>
    <mergeCell ref="A121:T121"/>
    <mergeCell ref="A113:T113"/>
    <mergeCell ref="A123:T123"/>
    <mergeCell ref="A126:V126"/>
    <mergeCell ref="W126:AR126"/>
    <mergeCell ref="AS126:BL126"/>
    <mergeCell ref="A127:V127"/>
    <mergeCell ref="W127:AR127"/>
    <mergeCell ref="AS127:BL127"/>
    <mergeCell ref="A122:T122"/>
    <mergeCell ref="U122:AB123"/>
    <mergeCell ref="AC122:AJ123"/>
    <mergeCell ref="AK122:AS123"/>
    <mergeCell ref="AT122:BC123"/>
    <mergeCell ref="BD122:BL123"/>
  </mergeCells>
  <pageMargins left="0.70866141732283472" right="0.70866141732283472" top="0.74803149606299213" bottom="0.74803149606299213" header="0.31496062992125984" footer="0.31496062992125984"/>
  <pageSetup paperSize="9" scale="75" orientation="portrait" horizontalDpi="180" verticalDpi="180"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G92"/>
  <sheetViews>
    <sheetView workbookViewId="0">
      <selection activeCell="U26" sqref="U26:AB30"/>
    </sheetView>
  </sheetViews>
  <sheetFormatPr defaultColWidth="1.44140625" defaultRowHeight="13.2"/>
  <cols>
    <col min="1" max="63" width="1.44140625" style="27"/>
    <col min="64" max="64" width="2.109375" style="27" customWidth="1"/>
    <col min="65" max="318" width="1.44140625" style="27"/>
    <col min="319" max="319" width="2.109375" style="27" customWidth="1"/>
    <col min="320" max="320" width="27.33203125" style="27" customWidth="1"/>
    <col min="321" max="574" width="1.44140625" style="27"/>
    <col min="575" max="575" width="2.109375" style="27" customWidth="1"/>
    <col min="576" max="576" width="27.33203125" style="27" customWidth="1"/>
    <col min="577" max="830" width="1.44140625" style="27"/>
    <col min="831" max="831" width="2.109375" style="27" customWidth="1"/>
    <col min="832" max="832" width="27.33203125" style="27" customWidth="1"/>
    <col min="833" max="1086" width="1.44140625" style="27"/>
    <col min="1087" max="1087" width="2.109375" style="27" customWidth="1"/>
    <col min="1088" max="1088" width="27.33203125" style="27" customWidth="1"/>
    <col min="1089" max="1342" width="1.44140625" style="27"/>
    <col min="1343" max="1343" width="2.109375" style="27" customWidth="1"/>
    <col min="1344" max="1344" width="27.33203125" style="27" customWidth="1"/>
    <col min="1345" max="1598" width="1.44140625" style="27"/>
    <col min="1599" max="1599" width="2.109375" style="27" customWidth="1"/>
    <col min="1600" max="1600" width="27.33203125" style="27" customWidth="1"/>
    <col min="1601" max="1854" width="1.44140625" style="27"/>
    <col min="1855" max="1855" width="2.109375" style="27" customWidth="1"/>
    <col min="1856" max="1856" width="27.33203125" style="27" customWidth="1"/>
    <col min="1857" max="2110" width="1.44140625" style="27"/>
    <col min="2111" max="2111" width="2.109375" style="27" customWidth="1"/>
    <col min="2112" max="2112" width="27.33203125" style="27" customWidth="1"/>
    <col min="2113" max="2366" width="1.44140625" style="27"/>
    <col min="2367" max="2367" width="2.109375" style="27" customWidth="1"/>
    <col min="2368" max="2368" width="27.33203125" style="27" customWidth="1"/>
    <col min="2369" max="2622" width="1.44140625" style="27"/>
    <col min="2623" max="2623" width="2.109375" style="27" customWidth="1"/>
    <col min="2624" max="2624" width="27.33203125" style="27" customWidth="1"/>
    <col min="2625" max="2878" width="1.44140625" style="27"/>
    <col min="2879" max="2879" width="2.109375" style="27" customWidth="1"/>
    <col min="2880" max="2880" width="27.33203125" style="27" customWidth="1"/>
    <col min="2881" max="3134" width="1.44140625" style="27"/>
    <col min="3135" max="3135" width="2.109375" style="27" customWidth="1"/>
    <col min="3136" max="3136" width="27.33203125" style="27" customWidth="1"/>
    <col min="3137" max="3390" width="1.44140625" style="27"/>
    <col min="3391" max="3391" width="2.109375" style="27" customWidth="1"/>
    <col min="3392" max="3392" width="27.33203125" style="27" customWidth="1"/>
    <col min="3393" max="3646" width="1.44140625" style="27"/>
    <col min="3647" max="3647" width="2.109375" style="27" customWidth="1"/>
    <col min="3648" max="3648" width="27.33203125" style="27" customWidth="1"/>
    <col min="3649" max="3902" width="1.44140625" style="27"/>
    <col min="3903" max="3903" width="2.109375" style="27" customWidth="1"/>
    <col min="3904" max="3904" width="27.33203125" style="27" customWidth="1"/>
    <col min="3905" max="4158" width="1.44140625" style="27"/>
    <col min="4159" max="4159" width="2.109375" style="27" customWidth="1"/>
    <col min="4160" max="4160" width="27.33203125" style="27" customWidth="1"/>
    <col min="4161" max="4414" width="1.44140625" style="27"/>
    <col min="4415" max="4415" width="2.109375" style="27" customWidth="1"/>
    <col min="4416" max="4416" width="27.33203125" style="27" customWidth="1"/>
    <col min="4417" max="4670" width="1.44140625" style="27"/>
    <col min="4671" max="4671" width="2.109375" style="27" customWidth="1"/>
    <col min="4672" max="4672" width="27.33203125" style="27" customWidth="1"/>
    <col min="4673" max="4926" width="1.44140625" style="27"/>
    <col min="4927" max="4927" width="2.109375" style="27" customWidth="1"/>
    <col min="4928" max="4928" width="27.33203125" style="27" customWidth="1"/>
    <col min="4929" max="5182" width="1.44140625" style="27"/>
    <col min="5183" max="5183" width="2.109375" style="27" customWidth="1"/>
    <col min="5184" max="5184" width="27.33203125" style="27" customWidth="1"/>
    <col min="5185" max="5438" width="1.44140625" style="27"/>
    <col min="5439" max="5439" width="2.109375" style="27" customWidth="1"/>
    <col min="5440" max="5440" width="27.33203125" style="27" customWidth="1"/>
    <col min="5441" max="5694" width="1.44140625" style="27"/>
    <col min="5695" max="5695" width="2.109375" style="27" customWidth="1"/>
    <col min="5696" max="5696" width="27.33203125" style="27" customWidth="1"/>
    <col min="5697" max="5950" width="1.44140625" style="27"/>
    <col min="5951" max="5951" width="2.109375" style="27" customWidth="1"/>
    <col min="5952" max="5952" width="27.33203125" style="27" customWidth="1"/>
    <col min="5953" max="6206" width="1.44140625" style="27"/>
    <col min="6207" max="6207" width="2.109375" style="27" customWidth="1"/>
    <col min="6208" max="6208" width="27.33203125" style="27" customWidth="1"/>
    <col min="6209" max="6462" width="1.44140625" style="27"/>
    <col min="6463" max="6463" width="2.109375" style="27" customWidth="1"/>
    <col min="6464" max="6464" width="27.33203125" style="27" customWidth="1"/>
    <col min="6465" max="6718" width="1.44140625" style="27"/>
    <col min="6719" max="6719" width="2.109375" style="27" customWidth="1"/>
    <col min="6720" max="6720" width="27.33203125" style="27" customWidth="1"/>
    <col min="6721" max="6974" width="1.44140625" style="27"/>
    <col min="6975" max="6975" width="2.109375" style="27" customWidth="1"/>
    <col min="6976" max="6976" width="27.33203125" style="27" customWidth="1"/>
    <col min="6977" max="7230" width="1.44140625" style="27"/>
    <col min="7231" max="7231" width="2.109375" style="27" customWidth="1"/>
    <col min="7232" max="7232" width="27.33203125" style="27" customWidth="1"/>
    <col min="7233" max="7486" width="1.44140625" style="27"/>
    <col min="7487" max="7487" width="2.109375" style="27" customWidth="1"/>
    <col min="7488" max="7488" width="27.33203125" style="27" customWidth="1"/>
    <col min="7489" max="7742" width="1.44140625" style="27"/>
    <col min="7743" max="7743" width="2.109375" style="27" customWidth="1"/>
    <col min="7744" max="7744" width="27.33203125" style="27" customWidth="1"/>
    <col min="7745" max="7998" width="1.44140625" style="27"/>
    <col min="7999" max="7999" width="2.109375" style="27" customWidth="1"/>
    <col min="8000" max="8000" width="27.33203125" style="27" customWidth="1"/>
    <col min="8001" max="8254" width="1.44140625" style="27"/>
    <col min="8255" max="8255" width="2.109375" style="27" customWidth="1"/>
    <col min="8256" max="8256" width="27.33203125" style="27" customWidth="1"/>
    <col min="8257" max="8510" width="1.44140625" style="27"/>
    <col min="8511" max="8511" width="2.109375" style="27" customWidth="1"/>
    <col min="8512" max="8512" width="27.33203125" style="27" customWidth="1"/>
    <col min="8513" max="8766" width="1.44140625" style="27"/>
    <col min="8767" max="8767" width="2.109375" style="27" customWidth="1"/>
    <col min="8768" max="8768" width="27.33203125" style="27" customWidth="1"/>
    <col min="8769" max="9022" width="1.44140625" style="27"/>
    <col min="9023" max="9023" width="2.109375" style="27" customWidth="1"/>
    <col min="9024" max="9024" width="27.33203125" style="27" customWidth="1"/>
    <col min="9025" max="9278" width="1.44140625" style="27"/>
    <col min="9279" max="9279" width="2.109375" style="27" customWidth="1"/>
    <col min="9280" max="9280" width="27.33203125" style="27" customWidth="1"/>
    <col min="9281" max="9534" width="1.44140625" style="27"/>
    <col min="9535" max="9535" width="2.109375" style="27" customWidth="1"/>
    <col min="9536" max="9536" width="27.33203125" style="27" customWidth="1"/>
    <col min="9537" max="9790" width="1.44140625" style="27"/>
    <col min="9791" max="9791" width="2.109375" style="27" customWidth="1"/>
    <col min="9792" max="9792" width="27.33203125" style="27" customWidth="1"/>
    <col min="9793" max="10046" width="1.44140625" style="27"/>
    <col min="10047" max="10047" width="2.109375" style="27" customWidth="1"/>
    <col min="10048" max="10048" width="27.33203125" style="27" customWidth="1"/>
    <col min="10049" max="10302" width="1.44140625" style="27"/>
    <col min="10303" max="10303" width="2.109375" style="27" customWidth="1"/>
    <col min="10304" max="10304" width="27.33203125" style="27" customWidth="1"/>
    <col min="10305" max="10558" width="1.44140625" style="27"/>
    <col min="10559" max="10559" width="2.109375" style="27" customWidth="1"/>
    <col min="10560" max="10560" width="27.33203125" style="27" customWidth="1"/>
    <col min="10561" max="10814" width="1.44140625" style="27"/>
    <col min="10815" max="10815" width="2.109375" style="27" customWidth="1"/>
    <col min="10816" max="10816" width="27.33203125" style="27" customWidth="1"/>
    <col min="10817" max="11070" width="1.44140625" style="27"/>
    <col min="11071" max="11071" width="2.109375" style="27" customWidth="1"/>
    <col min="11072" max="11072" width="27.33203125" style="27" customWidth="1"/>
    <col min="11073" max="11326" width="1.44140625" style="27"/>
    <col min="11327" max="11327" width="2.109375" style="27" customWidth="1"/>
    <col min="11328" max="11328" width="27.33203125" style="27" customWidth="1"/>
    <col min="11329" max="11582" width="1.44140625" style="27"/>
    <col min="11583" max="11583" width="2.109375" style="27" customWidth="1"/>
    <col min="11584" max="11584" width="27.33203125" style="27" customWidth="1"/>
    <col min="11585" max="11838" width="1.44140625" style="27"/>
    <col min="11839" max="11839" width="2.109375" style="27" customWidth="1"/>
    <col min="11840" max="11840" width="27.33203125" style="27" customWidth="1"/>
    <col min="11841" max="12094" width="1.44140625" style="27"/>
    <col min="12095" max="12095" width="2.109375" style="27" customWidth="1"/>
    <col min="12096" max="12096" width="27.33203125" style="27" customWidth="1"/>
    <col min="12097" max="12350" width="1.44140625" style="27"/>
    <col min="12351" max="12351" width="2.109375" style="27" customWidth="1"/>
    <col min="12352" max="12352" width="27.33203125" style="27" customWidth="1"/>
    <col min="12353" max="12606" width="1.44140625" style="27"/>
    <col min="12607" max="12607" width="2.109375" style="27" customWidth="1"/>
    <col min="12608" max="12608" width="27.33203125" style="27" customWidth="1"/>
    <col min="12609" max="12862" width="1.44140625" style="27"/>
    <col min="12863" max="12863" width="2.109375" style="27" customWidth="1"/>
    <col min="12864" max="12864" width="27.33203125" style="27" customWidth="1"/>
    <col min="12865" max="13118" width="1.44140625" style="27"/>
    <col min="13119" max="13119" width="2.109375" style="27" customWidth="1"/>
    <col min="13120" max="13120" width="27.33203125" style="27" customWidth="1"/>
    <col min="13121" max="13374" width="1.44140625" style="27"/>
    <col min="13375" max="13375" width="2.109375" style="27" customWidth="1"/>
    <col min="13376" max="13376" width="27.33203125" style="27" customWidth="1"/>
    <col min="13377" max="13630" width="1.44140625" style="27"/>
    <col min="13631" max="13631" width="2.109375" style="27" customWidth="1"/>
    <col min="13632" max="13632" width="27.33203125" style="27" customWidth="1"/>
    <col min="13633" max="13886" width="1.44140625" style="27"/>
    <col min="13887" max="13887" width="2.109375" style="27" customWidth="1"/>
    <col min="13888" max="13888" width="27.33203125" style="27" customWidth="1"/>
    <col min="13889" max="14142" width="1.44140625" style="27"/>
    <col min="14143" max="14143" width="2.109375" style="27" customWidth="1"/>
    <col min="14144" max="14144" width="27.33203125" style="27" customWidth="1"/>
    <col min="14145" max="14398" width="1.44140625" style="27"/>
    <col min="14399" max="14399" width="2.109375" style="27" customWidth="1"/>
    <col min="14400" max="14400" width="27.33203125" style="27" customWidth="1"/>
    <col min="14401" max="14654" width="1.44140625" style="27"/>
    <col min="14655" max="14655" width="2.109375" style="27" customWidth="1"/>
    <col min="14656" max="14656" width="27.33203125" style="27" customWidth="1"/>
    <col min="14657" max="14910" width="1.44140625" style="27"/>
    <col min="14911" max="14911" width="2.109375" style="27" customWidth="1"/>
    <col min="14912" max="14912" width="27.33203125" style="27" customWidth="1"/>
    <col min="14913" max="15166" width="1.44140625" style="27"/>
    <col min="15167" max="15167" width="2.109375" style="27" customWidth="1"/>
    <col min="15168" max="15168" width="27.33203125" style="27" customWidth="1"/>
    <col min="15169" max="15422" width="1.44140625" style="27"/>
    <col min="15423" max="15423" width="2.109375" style="27" customWidth="1"/>
    <col min="15424" max="15424" width="27.33203125" style="27" customWidth="1"/>
    <col min="15425" max="15678" width="1.44140625" style="27"/>
    <col min="15679" max="15679" width="2.109375" style="27" customWidth="1"/>
    <col min="15680" max="15680" width="27.33203125" style="27" customWidth="1"/>
    <col min="15681" max="15934" width="1.44140625" style="27"/>
    <col min="15935" max="15935" width="2.109375" style="27" customWidth="1"/>
    <col min="15936" max="15936" width="27.33203125" style="27" customWidth="1"/>
    <col min="15937" max="16190" width="1.44140625" style="27"/>
    <col min="16191" max="16191" width="2.109375" style="27" customWidth="1"/>
    <col min="16192" max="16192" width="27.33203125" style="27" customWidth="1"/>
    <col min="16193" max="16384" width="1.44140625" style="27"/>
  </cols>
  <sheetData>
    <row r="1" spans="1:64" s="28" customFormat="1" ht="10.199999999999999">
      <c r="BL1" s="29" t="s">
        <v>0</v>
      </c>
    </row>
    <row r="2" spans="1:64" s="28" customFormat="1" ht="10.199999999999999">
      <c r="BL2" s="2" t="s">
        <v>1</v>
      </c>
    </row>
    <row r="3" spans="1:64" ht="10.95" customHeight="1"/>
    <row r="4" spans="1:64" s="42" customFormat="1" ht="15.6">
      <c r="A4" s="316" t="s">
        <v>151</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row>
    <row r="5" spans="1:64" s="31" customFormat="1" ht="16.8">
      <c r="A5" s="317" t="s">
        <v>152</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row>
    <row r="6" spans="1:64" s="32" customFormat="1" ht="9.6">
      <c r="A6" s="220" t="s">
        <v>33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row>
    <row r="7" spans="1:64" ht="6" customHeight="1"/>
    <row r="8" spans="1:64" ht="13.2" customHeight="1">
      <c r="A8" s="280" t="s">
        <v>153</v>
      </c>
      <c r="B8" s="281"/>
      <c r="C8" s="281"/>
      <c r="D8" s="281"/>
      <c r="E8" s="281"/>
      <c r="F8" s="281"/>
      <c r="G8" s="281"/>
      <c r="H8" s="281"/>
      <c r="I8" s="281"/>
      <c r="J8" s="281"/>
      <c r="K8" s="281"/>
      <c r="L8" s="281"/>
      <c r="M8" s="281"/>
      <c r="N8" s="281"/>
      <c r="O8" s="281"/>
      <c r="P8" s="281"/>
      <c r="Q8" s="281"/>
      <c r="R8" s="281"/>
      <c r="S8" s="281"/>
      <c r="T8" s="282"/>
      <c r="U8" s="266" t="s">
        <v>35</v>
      </c>
      <c r="V8" s="267"/>
      <c r="W8" s="267"/>
      <c r="X8" s="267"/>
      <c r="Y8" s="267"/>
      <c r="Z8" s="267"/>
      <c r="AA8" s="267"/>
      <c r="AB8" s="267"/>
      <c r="AC8" s="267"/>
      <c r="AD8" s="267"/>
      <c r="AE8" s="267"/>
      <c r="AF8" s="267"/>
      <c r="AG8" s="267"/>
      <c r="AH8" s="267"/>
      <c r="AI8" s="267"/>
      <c r="AJ8" s="268"/>
      <c r="AK8" s="280" t="s">
        <v>36</v>
      </c>
      <c r="AL8" s="281"/>
      <c r="AM8" s="281"/>
      <c r="AN8" s="281"/>
      <c r="AO8" s="281"/>
      <c r="AP8" s="281"/>
      <c r="AQ8" s="281"/>
      <c r="AR8" s="281"/>
      <c r="AS8" s="282"/>
      <c r="AT8" s="280" t="s">
        <v>37</v>
      </c>
      <c r="AU8" s="281"/>
      <c r="AV8" s="281"/>
      <c r="AW8" s="281"/>
      <c r="AX8" s="281"/>
      <c r="AY8" s="281"/>
      <c r="AZ8" s="281"/>
      <c r="BA8" s="281"/>
      <c r="BB8" s="281"/>
      <c r="BC8" s="282"/>
      <c r="BD8" s="280" t="s">
        <v>38</v>
      </c>
      <c r="BE8" s="281"/>
      <c r="BF8" s="281"/>
      <c r="BG8" s="281"/>
      <c r="BH8" s="281"/>
      <c r="BI8" s="281"/>
      <c r="BJ8" s="281"/>
      <c r="BK8" s="281"/>
      <c r="BL8" s="282"/>
    </row>
    <row r="9" spans="1:64">
      <c r="A9" s="277" t="s">
        <v>39</v>
      </c>
      <c r="B9" s="278"/>
      <c r="C9" s="278"/>
      <c r="D9" s="278"/>
      <c r="E9" s="278"/>
      <c r="F9" s="278"/>
      <c r="G9" s="278"/>
      <c r="H9" s="278"/>
      <c r="I9" s="278"/>
      <c r="J9" s="278"/>
      <c r="K9" s="278"/>
      <c r="L9" s="278"/>
      <c r="M9" s="278"/>
      <c r="N9" s="278"/>
      <c r="O9" s="278"/>
      <c r="P9" s="278"/>
      <c r="Q9" s="278"/>
      <c r="R9" s="278"/>
      <c r="S9" s="278"/>
      <c r="T9" s="279"/>
      <c r="U9" s="280" t="s">
        <v>40</v>
      </c>
      <c r="V9" s="281"/>
      <c r="W9" s="281"/>
      <c r="X9" s="281"/>
      <c r="Y9" s="281"/>
      <c r="Z9" s="281"/>
      <c r="AA9" s="281"/>
      <c r="AB9" s="281"/>
      <c r="AC9" s="280" t="s">
        <v>41</v>
      </c>
      <c r="AD9" s="281"/>
      <c r="AE9" s="281"/>
      <c r="AF9" s="281"/>
      <c r="AG9" s="281"/>
      <c r="AH9" s="281"/>
      <c r="AI9" s="281"/>
      <c r="AJ9" s="282"/>
      <c r="AK9" s="277"/>
      <c r="AL9" s="278"/>
      <c r="AM9" s="278"/>
      <c r="AN9" s="278"/>
      <c r="AO9" s="278"/>
      <c r="AP9" s="278"/>
      <c r="AQ9" s="278"/>
      <c r="AR9" s="278"/>
      <c r="AS9" s="279"/>
      <c r="AT9" s="277"/>
      <c r="AU9" s="278"/>
      <c r="AV9" s="278"/>
      <c r="AW9" s="278"/>
      <c r="AX9" s="278"/>
      <c r="AY9" s="278"/>
      <c r="AZ9" s="278"/>
      <c r="BA9" s="278"/>
      <c r="BB9" s="278"/>
      <c r="BC9" s="279"/>
      <c r="BD9" s="277" t="s">
        <v>42</v>
      </c>
      <c r="BE9" s="278"/>
      <c r="BF9" s="278"/>
      <c r="BG9" s="278"/>
      <c r="BH9" s="278"/>
      <c r="BI9" s="278"/>
      <c r="BJ9" s="278"/>
      <c r="BK9" s="278"/>
      <c r="BL9" s="279"/>
    </row>
    <row r="10" spans="1:64">
      <c r="A10" s="275" t="s">
        <v>43</v>
      </c>
      <c r="B10" s="219"/>
      <c r="C10" s="219"/>
      <c r="D10" s="219"/>
      <c r="E10" s="219"/>
      <c r="F10" s="219"/>
      <c r="G10" s="219"/>
      <c r="H10" s="219"/>
      <c r="I10" s="219"/>
      <c r="J10" s="219"/>
      <c r="K10" s="219"/>
      <c r="L10" s="219"/>
      <c r="M10" s="219"/>
      <c r="N10" s="219"/>
      <c r="O10" s="219"/>
      <c r="P10" s="219"/>
      <c r="Q10" s="219"/>
      <c r="R10" s="219"/>
      <c r="S10" s="219"/>
      <c r="T10" s="276"/>
      <c r="U10" s="275" t="s">
        <v>44</v>
      </c>
      <c r="V10" s="219"/>
      <c r="W10" s="219"/>
      <c r="X10" s="219"/>
      <c r="Y10" s="219"/>
      <c r="Z10" s="219"/>
      <c r="AA10" s="219"/>
      <c r="AB10" s="219"/>
      <c r="AC10" s="275" t="s">
        <v>45</v>
      </c>
      <c r="AD10" s="219"/>
      <c r="AE10" s="219"/>
      <c r="AF10" s="219"/>
      <c r="AG10" s="219"/>
      <c r="AH10" s="219"/>
      <c r="AI10" s="219"/>
      <c r="AJ10" s="276"/>
      <c r="AK10" s="275"/>
      <c r="AL10" s="219"/>
      <c r="AM10" s="219"/>
      <c r="AN10" s="219"/>
      <c r="AO10" s="219"/>
      <c r="AP10" s="219"/>
      <c r="AQ10" s="219"/>
      <c r="AR10" s="219"/>
      <c r="AS10" s="276"/>
      <c r="AT10" s="275"/>
      <c r="AU10" s="219"/>
      <c r="AV10" s="219"/>
      <c r="AW10" s="219"/>
      <c r="AX10" s="219"/>
      <c r="AY10" s="219"/>
      <c r="AZ10" s="219"/>
      <c r="BA10" s="219"/>
      <c r="BB10" s="219"/>
      <c r="BC10" s="276"/>
      <c r="BD10" s="275"/>
      <c r="BE10" s="219"/>
      <c r="BF10" s="219"/>
      <c r="BG10" s="219"/>
      <c r="BH10" s="219"/>
      <c r="BI10" s="219"/>
      <c r="BJ10" s="219"/>
      <c r="BK10" s="219"/>
      <c r="BL10" s="276"/>
    </row>
    <row r="11" spans="1:64">
      <c r="A11" s="306">
        <v>1</v>
      </c>
      <c r="B11" s="306"/>
      <c r="C11" s="306"/>
      <c r="D11" s="306"/>
      <c r="E11" s="306"/>
      <c r="F11" s="306"/>
      <c r="G11" s="306"/>
      <c r="H11" s="306"/>
      <c r="I11" s="306"/>
      <c r="J11" s="306"/>
      <c r="K11" s="306"/>
      <c r="L11" s="306"/>
      <c r="M11" s="306"/>
      <c r="N11" s="306"/>
      <c r="O11" s="306"/>
      <c r="P11" s="306"/>
      <c r="Q11" s="306"/>
      <c r="R11" s="306"/>
      <c r="S11" s="306"/>
      <c r="T11" s="306"/>
      <c r="U11" s="306">
        <v>2</v>
      </c>
      <c r="V11" s="306"/>
      <c r="W11" s="306"/>
      <c r="X11" s="306"/>
      <c r="Y11" s="306"/>
      <c r="Z11" s="306"/>
      <c r="AA11" s="306"/>
      <c r="AB11" s="306"/>
      <c r="AC11" s="306">
        <v>3</v>
      </c>
      <c r="AD11" s="306"/>
      <c r="AE11" s="306"/>
      <c r="AF11" s="306"/>
      <c r="AG11" s="306"/>
      <c r="AH11" s="306"/>
      <c r="AI11" s="306"/>
      <c r="AJ11" s="306"/>
      <c r="AK11" s="306">
        <v>4</v>
      </c>
      <c r="AL11" s="306"/>
      <c r="AM11" s="306"/>
      <c r="AN11" s="306"/>
      <c r="AO11" s="306"/>
      <c r="AP11" s="306"/>
      <c r="AQ11" s="306"/>
      <c r="AR11" s="306"/>
      <c r="AS11" s="306"/>
      <c r="AT11" s="306">
        <v>5</v>
      </c>
      <c r="AU11" s="306"/>
      <c r="AV11" s="306"/>
      <c r="AW11" s="306"/>
      <c r="AX11" s="306"/>
      <c r="AY11" s="306"/>
      <c r="AZ11" s="306"/>
      <c r="BA11" s="306"/>
      <c r="BB11" s="306"/>
      <c r="BC11" s="306"/>
      <c r="BD11" s="306">
        <v>6</v>
      </c>
      <c r="BE11" s="306"/>
      <c r="BF11" s="306"/>
      <c r="BG11" s="306"/>
      <c r="BH11" s="306"/>
      <c r="BI11" s="306"/>
      <c r="BJ11" s="306"/>
      <c r="BK11" s="306"/>
      <c r="BL11" s="306"/>
    </row>
    <row r="12" spans="1:64">
      <c r="A12" s="289" t="s">
        <v>154</v>
      </c>
      <c r="B12" s="289"/>
      <c r="C12" s="289"/>
      <c r="D12" s="289"/>
      <c r="E12" s="289"/>
      <c r="F12" s="289"/>
      <c r="G12" s="289"/>
      <c r="H12" s="289"/>
      <c r="I12" s="289"/>
      <c r="J12" s="289"/>
      <c r="K12" s="289"/>
      <c r="L12" s="289"/>
      <c r="M12" s="289"/>
      <c r="N12" s="289"/>
      <c r="O12" s="289"/>
      <c r="P12" s="289"/>
      <c r="Q12" s="289"/>
      <c r="R12" s="289"/>
      <c r="S12" s="289"/>
      <c r="T12" s="289"/>
      <c r="U12" s="224" t="s">
        <v>47</v>
      </c>
      <c r="V12" s="225"/>
      <c r="W12" s="225"/>
      <c r="X12" s="225"/>
      <c r="Y12" s="225"/>
      <c r="Z12" s="225"/>
      <c r="AA12" s="225"/>
      <c r="AB12" s="226"/>
      <c r="AC12" s="224" t="s">
        <v>47</v>
      </c>
      <c r="AD12" s="225"/>
      <c r="AE12" s="225"/>
      <c r="AF12" s="225"/>
      <c r="AG12" s="225"/>
      <c r="AH12" s="225"/>
      <c r="AI12" s="225"/>
      <c r="AJ12" s="226"/>
      <c r="AK12" s="224" t="s">
        <v>47</v>
      </c>
      <c r="AL12" s="225"/>
      <c r="AM12" s="225"/>
      <c r="AN12" s="225"/>
      <c r="AO12" s="225"/>
      <c r="AP12" s="225"/>
      <c r="AQ12" s="225"/>
      <c r="AR12" s="225"/>
      <c r="AS12" s="226"/>
      <c r="AT12" s="224" t="s">
        <v>47</v>
      </c>
      <c r="AU12" s="225"/>
      <c r="AV12" s="225"/>
      <c r="AW12" s="225"/>
      <c r="AX12" s="225"/>
      <c r="AY12" s="225"/>
      <c r="AZ12" s="225"/>
      <c r="BA12" s="225"/>
      <c r="BB12" s="225"/>
      <c r="BC12" s="226"/>
      <c r="BD12" s="307">
        <v>0.5</v>
      </c>
      <c r="BE12" s="308"/>
      <c r="BF12" s="308"/>
      <c r="BG12" s="308"/>
      <c r="BH12" s="308"/>
      <c r="BI12" s="308"/>
      <c r="BJ12" s="308"/>
      <c r="BK12" s="308"/>
      <c r="BL12" s="309"/>
    </row>
    <row r="13" spans="1:64">
      <c r="A13" s="288" t="s">
        <v>155</v>
      </c>
      <c r="B13" s="288"/>
      <c r="C13" s="288"/>
      <c r="D13" s="288"/>
      <c r="E13" s="288"/>
      <c r="F13" s="288"/>
      <c r="G13" s="288"/>
      <c r="H13" s="288"/>
      <c r="I13" s="288"/>
      <c r="J13" s="288"/>
      <c r="K13" s="288"/>
      <c r="L13" s="288"/>
      <c r="M13" s="288"/>
      <c r="N13" s="288"/>
      <c r="O13" s="288"/>
      <c r="P13" s="288"/>
      <c r="Q13" s="288"/>
      <c r="R13" s="288"/>
      <c r="S13" s="288"/>
      <c r="T13" s="288"/>
      <c r="U13" s="240"/>
      <c r="V13" s="241"/>
      <c r="W13" s="241"/>
      <c r="X13" s="241"/>
      <c r="Y13" s="241"/>
      <c r="Z13" s="241"/>
      <c r="AA13" s="241"/>
      <c r="AB13" s="242"/>
      <c r="AC13" s="240"/>
      <c r="AD13" s="241"/>
      <c r="AE13" s="241"/>
      <c r="AF13" s="241"/>
      <c r="AG13" s="241"/>
      <c r="AH13" s="241"/>
      <c r="AI13" s="241"/>
      <c r="AJ13" s="242"/>
      <c r="AK13" s="240"/>
      <c r="AL13" s="241"/>
      <c r="AM13" s="241"/>
      <c r="AN13" s="241"/>
      <c r="AO13" s="241"/>
      <c r="AP13" s="241"/>
      <c r="AQ13" s="241"/>
      <c r="AR13" s="241"/>
      <c r="AS13" s="242"/>
      <c r="AT13" s="240"/>
      <c r="AU13" s="241"/>
      <c r="AV13" s="241"/>
      <c r="AW13" s="241"/>
      <c r="AX13" s="241"/>
      <c r="AY13" s="241"/>
      <c r="AZ13" s="241"/>
      <c r="BA13" s="241"/>
      <c r="BB13" s="241"/>
      <c r="BC13" s="242"/>
      <c r="BD13" s="310"/>
      <c r="BE13" s="311"/>
      <c r="BF13" s="311"/>
      <c r="BG13" s="311"/>
      <c r="BH13" s="311"/>
      <c r="BI13" s="311"/>
      <c r="BJ13" s="311"/>
      <c r="BK13" s="311"/>
      <c r="BL13" s="312"/>
    </row>
    <row r="14" spans="1:64">
      <c r="A14" s="287" t="s">
        <v>156</v>
      </c>
      <c r="B14" s="287"/>
      <c r="C14" s="287"/>
      <c r="D14" s="287"/>
      <c r="E14" s="287"/>
      <c r="F14" s="287"/>
      <c r="G14" s="287"/>
      <c r="H14" s="287"/>
      <c r="I14" s="287"/>
      <c r="J14" s="287"/>
      <c r="K14" s="287"/>
      <c r="L14" s="287"/>
      <c r="M14" s="287"/>
      <c r="N14" s="287"/>
      <c r="O14" s="287"/>
      <c r="P14" s="287"/>
      <c r="Q14" s="287"/>
      <c r="R14" s="287"/>
      <c r="S14" s="287"/>
      <c r="T14" s="287"/>
      <c r="U14" s="227"/>
      <c r="V14" s="228"/>
      <c r="W14" s="228"/>
      <c r="X14" s="228"/>
      <c r="Y14" s="228"/>
      <c r="Z14" s="228"/>
      <c r="AA14" s="228"/>
      <c r="AB14" s="229"/>
      <c r="AC14" s="227"/>
      <c r="AD14" s="228"/>
      <c r="AE14" s="228"/>
      <c r="AF14" s="228"/>
      <c r="AG14" s="228"/>
      <c r="AH14" s="228"/>
      <c r="AI14" s="228"/>
      <c r="AJ14" s="229"/>
      <c r="AK14" s="227"/>
      <c r="AL14" s="228"/>
      <c r="AM14" s="228"/>
      <c r="AN14" s="228"/>
      <c r="AO14" s="228"/>
      <c r="AP14" s="228"/>
      <c r="AQ14" s="228"/>
      <c r="AR14" s="228"/>
      <c r="AS14" s="229"/>
      <c r="AT14" s="227"/>
      <c r="AU14" s="228"/>
      <c r="AV14" s="228"/>
      <c r="AW14" s="228"/>
      <c r="AX14" s="228"/>
      <c r="AY14" s="228"/>
      <c r="AZ14" s="228"/>
      <c r="BA14" s="228"/>
      <c r="BB14" s="228"/>
      <c r="BC14" s="229"/>
      <c r="BD14" s="313"/>
      <c r="BE14" s="314"/>
      <c r="BF14" s="314"/>
      <c r="BG14" s="314"/>
      <c r="BH14" s="314"/>
      <c r="BI14" s="314"/>
      <c r="BJ14" s="314"/>
      <c r="BK14" s="314"/>
      <c r="BL14" s="315"/>
    </row>
    <row r="15" spans="1:64">
      <c r="A15" s="304" t="s">
        <v>52</v>
      </c>
      <c r="B15" s="304"/>
      <c r="C15" s="304"/>
      <c r="D15" s="304"/>
      <c r="E15" s="304"/>
      <c r="F15" s="304"/>
      <c r="G15" s="304"/>
      <c r="H15" s="304"/>
      <c r="I15" s="304"/>
      <c r="J15" s="304"/>
      <c r="K15" s="304"/>
      <c r="L15" s="304"/>
      <c r="M15" s="304"/>
      <c r="N15" s="304"/>
      <c r="O15" s="304"/>
      <c r="P15" s="304"/>
      <c r="Q15" s="304"/>
      <c r="R15" s="304"/>
      <c r="S15" s="304"/>
      <c r="T15" s="304"/>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6"/>
      <c r="AU15" s="306"/>
      <c r="AV15" s="306"/>
      <c r="AW15" s="306"/>
      <c r="AX15" s="306"/>
      <c r="AY15" s="306"/>
      <c r="AZ15" s="306"/>
      <c r="BA15" s="306"/>
      <c r="BB15" s="306"/>
      <c r="BC15" s="306"/>
      <c r="BD15" s="306"/>
      <c r="BE15" s="306"/>
      <c r="BF15" s="306"/>
      <c r="BG15" s="306"/>
      <c r="BH15" s="306"/>
      <c r="BI15" s="306"/>
      <c r="BJ15" s="306"/>
      <c r="BK15" s="306"/>
      <c r="BL15" s="306"/>
    </row>
    <row r="16" spans="1:64">
      <c r="A16" s="289" t="s">
        <v>157</v>
      </c>
      <c r="B16" s="289"/>
      <c r="C16" s="289"/>
      <c r="D16" s="289"/>
      <c r="E16" s="289"/>
      <c r="F16" s="289"/>
      <c r="G16" s="289"/>
      <c r="H16" s="289"/>
      <c r="I16" s="289"/>
      <c r="J16" s="289"/>
      <c r="K16" s="289"/>
      <c r="L16" s="289"/>
      <c r="M16" s="289"/>
      <c r="N16" s="289"/>
      <c r="O16" s="289"/>
      <c r="P16" s="289"/>
      <c r="Q16" s="289"/>
      <c r="R16" s="289"/>
      <c r="S16" s="289"/>
      <c r="T16" s="289"/>
      <c r="U16" s="224" t="s">
        <v>47</v>
      </c>
      <c r="V16" s="225"/>
      <c r="W16" s="225"/>
      <c r="X16" s="225"/>
      <c r="Y16" s="225"/>
      <c r="Z16" s="225"/>
      <c r="AA16" s="225"/>
      <c r="AB16" s="226"/>
      <c r="AC16" s="224" t="s">
        <v>47</v>
      </c>
      <c r="AD16" s="225"/>
      <c r="AE16" s="225"/>
      <c r="AF16" s="225"/>
      <c r="AG16" s="225"/>
      <c r="AH16" s="225"/>
      <c r="AI16" s="225"/>
      <c r="AJ16" s="226"/>
      <c r="AK16" s="224" t="s">
        <v>47</v>
      </c>
      <c r="AL16" s="225"/>
      <c r="AM16" s="225"/>
      <c r="AN16" s="225"/>
      <c r="AO16" s="225"/>
      <c r="AP16" s="225"/>
      <c r="AQ16" s="225"/>
      <c r="AR16" s="225"/>
      <c r="AS16" s="226"/>
      <c r="AT16" s="224" t="s">
        <v>120</v>
      </c>
      <c r="AU16" s="225"/>
      <c r="AV16" s="225"/>
      <c r="AW16" s="225"/>
      <c r="AX16" s="225"/>
      <c r="AY16" s="225"/>
      <c r="AZ16" s="225"/>
      <c r="BA16" s="225"/>
      <c r="BB16" s="225"/>
      <c r="BC16" s="226"/>
      <c r="BD16" s="224" t="s">
        <v>47</v>
      </c>
      <c r="BE16" s="225"/>
      <c r="BF16" s="225"/>
      <c r="BG16" s="225"/>
      <c r="BH16" s="225"/>
      <c r="BI16" s="225"/>
      <c r="BJ16" s="225"/>
      <c r="BK16" s="225"/>
      <c r="BL16" s="226"/>
    </row>
    <row r="17" spans="1:85">
      <c r="A17" s="288" t="s">
        <v>61</v>
      </c>
      <c r="B17" s="288"/>
      <c r="C17" s="288"/>
      <c r="D17" s="288"/>
      <c r="E17" s="288"/>
      <c r="F17" s="288"/>
      <c r="G17" s="288"/>
      <c r="H17" s="288"/>
      <c r="I17" s="288"/>
      <c r="J17" s="288"/>
      <c r="K17" s="288"/>
      <c r="L17" s="288"/>
      <c r="M17" s="288"/>
      <c r="N17" s="288"/>
      <c r="O17" s="288"/>
      <c r="P17" s="288"/>
      <c r="Q17" s="288"/>
      <c r="R17" s="288"/>
      <c r="S17" s="288"/>
      <c r="T17" s="288"/>
      <c r="U17" s="240"/>
      <c r="V17" s="241"/>
      <c r="W17" s="241"/>
      <c r="X17" s="241"/>
      <c r="Y17" s="241"/>
      <c r="Z17" s="241"/>
      <c r="AA17" s="241"/>
      <c r="AB17" s="242"/>
      <c r="AC17" s="240"/>
      <c r="AD17" s="241"/>
      <c r="AE17" s="241"/>
      <c r="AF17" s="241"/>
      <c r="AG17" s="241"/>
      <c r="AH17" s="241"/>
      <c r="AI17" s="241"/>
      <c r="AJ17" s="242"/>
      <c r="AK17" s="240"/>
      <c r="AL17" s="241"/>
      <c r="AM17" s="241"/>
      <c r="AN17" s="241"/>
      <c r="AO17" s="241"/>
      <c r="AP17" s="241"/>
      <c r="AQ17" s="241"/>
      <c r="AR17" s="241"/>
      <c r="AS17" s="242"/>
      <c r="AT17" s="240"/>
      <c r="AU17" s="241"/>
      <c r="AV17" s="241"/>
      <c r="AW17" s="241"/>
      <c r="AX17" s="241"/>
      <c r="AY17" s="241"/>
      <c r="AZ17" s="241"/>
      <c r="BA17" s="241"/>
      <c r="BB17" s="241"/>
      <c r="BC17" s="242"/>
      <c r="BD17" s="240"/>
      <c r="BE17" s="241"/>
      <c r="BF17" s="241"/>
      <c r="BG17" s="241"/>
      <c r="BH17" s="241"/>
      <c r="BI17" s="241"/>
      <c r="BJ17" s="241"/>
      <c r="BK17" s="241"/>
      <c r="BL17" s="242"/>
    </row>
    <row r="18" spans="1:85">
      <c r="A18" s="288" t="s">
        <v>158</v>
      </c>
      <c r="B18" s="288"/>
      <c r="C18" s="288"/>
      <c r="D18" s="288"/>
      <c r="E18" s="288"/>
      <c r="F18" s="288"/>
      <c r="G18" s="288"/>
      <c r="H18" s="288"/>
      <c r="I18" s="288"/>
      <c r="J18" s="288"/>
      <c r="K18" s="288"/>
      <c r="L18" s="288"/>
      <c r="M18" s="288"/>
      <c r="N18" s="288"/>
      <c r="O18" s="288"/>
      <c r="P18" s="288"/>
      <c r="Q18" s="288"/>
      <c r="R18" s="288"/>
      <c r="S18" s="288"/>
      <c r="T18" s="288"/>
      <c r="U18" s="240"/>
      <c r="V18" s="241"/>
      <c r="W18" s="241"/>
      <c r="X18" s="241"/>
      <c r="Y18" s="241"/>
      <c r="Z18" s="241"/>
      <c r="AA18" s="241"/>
      <c r="AB18" s="242"/>
      <c r="AC18" s="240"/>
      <c r="AD18" s="241"/>
      <c r="AE18" s="241"/>
      <c r="AF18" s="241"/>
      <c r="AG18" s="241"/>
      <c r="AH18" s="241"/>
      <c r="AI18" s="241"/>
      <c r="AJ18" s="242"/>
      <c r="AK18" s="240"/>
      <c r="AL18" s="241"/>
      <c r="AM18" s="241"/>
      <c r="AN18" s="241"/>
      <c r="AO18" s="241"/>
      <c r="AP18" s="241"/>
      <c r="AQ18" s="241"/>
      <c r="AR18" s="241"/>
      <c r="AS18" s="242"/>
      <c r="AT18" s="240"/>
      <c r="AU18" s="241"/>
      <c r="AV18" s="241"/>
      <c r="AW18" s="241"/>
      <c r="AX18" s="241"/>
      <c r="AY18" s="241"/>
      <c r="AZ18" s="241"/>
      <c r="BA18" s="241"/>
      <c r="BB18" s="241"/>
      <c r="BC18" s="242"/>
      <c r="BD18" s="240"/>
      <c r="BE18" s="241"/>
      <c r="BF18" s="241"/>
      <c r="BG18" s="241"/>
      <c r="BH18" s="241"/>
      <c r="BI18" s="241"/>
      <c r="BJ18" s="241"/>
      <c r="BK18" s="241"/>
      <c r="BL18" s="242"/>
    </row>
    <row r="19" spans="1:85">
      <c r="A19" s="288" t="s">
        <v>159</v>
      </c>
      <c r="B19" s="288"/>
      <c r="C19" s="288"/>
      <c r="D19" s="288"/>
      <c r="E19" s="288"/>
      <c r="F19" s="288"/>
      <c r="G19" s="288"/>
      <c r="H19" s="288"/>
      <c r="I19" s="288"/>
      <c r="J19" s="288"/>
      <c r="K19" s="288"/>
      <c r="L19" s="288"/>
      <c r="M19" s="288"/>
      <c r="N19" s="288"/>
      <c r="O19" s="288"/>
      <c r="P19" s="288"/>
      <c r="Q19" s="288"/>
      <c r="R19" s="288"/>
      <c r="S19" s="288"/>
      <c r="T19" s="288"/>
      <c r="U19" s="240"/>
      <c r="V19" s="241"/>
      <c r="W19" s="241"/>
      <c r="X19" s="241"/>
      <c r="Y19" s="241"/>
      <c r="Z19" s="241"/>
      <c r="AA19" s="241"/>
      <c r="AB19" s="242"/>
      <c r="AC19" s="240"/>
      <c r="AD19" s="241"/>
      <c r="AE19" s="241"/>
      <c r="AF19" s="241"/>
      <c r="AG19" s="241"/>
      <c r="AH19" s="241"/>
      <c r="AI19" s="241"/>
      <c r="AJ19" s="242"/>
      <c r="AK19" s="240"/>
      <c r="AL19" s="241"/>
      <c r="AM19" s="241"/>
      <c r="AN19" s="241"/>
      <c r="AO19" s="241"/>
      <c r="AP19" s="241"/>
      <c r="AQ19" s="241"/>
      <c r="AR19" s="241"/>
      <c r="AS19" s="242"/>
      <c r="AT19" s="240"/>
      <c r="AU19" s="241"/>
      <c r="AV19" s="241"/>
      <c r="AW19" s="241"/>
      <c r="AX19" s="241"/>
      <c r="AY19" s="241"/>
      <c r="AZ19" s="241"/>
      <c r="BA19" s="241"/>
      <c r="BB19" s="241"/>
      <c r="BC19" s="242"/>
      <c r="BD19" s="240"/>
      <c r="BE19" s="241"/>
      <c r="BF19" s="241"/>
      <c r="BG19" s="241"/>
      <c r="BH19" s="241"/>
      <c r="BI19" s="241"/>
      <c r="BJ19" s="241"/>
      <c r="BK19" s="241"/>
      <c r="BL19" s="242"/>
    </row>
    <row r="20" spans="1:85">
      <c r="A20" s="288" t="s">
        <v>160</v>
      </c>
      <c r="B20" s="288"/>
      <c r="C20" s="288"/>
      <c r="D20" s="288"/>
      <c r="E20" s="288"/>
      <c r="F20" s="288"/>
      <c r="G20" s="288"/>
      <c r="H20" s="288"/>
      <c r="I20" s="288"/>
      <c r="J20" s="288"/>
      <c r="K20" s="288"/>
      <c r="L20" s="288"/>
      <c r="M20" s="288"/>
      <c r="N20" s="288"/>
      <c r="O20" s="288"/>
      <c r="P20" s="288"/>
      <c r="Q20" s="288"/>
      <c r="R20" s="288"/>
      <c r="S20" s="288"/>
      <c r="T20" s="288"/>
      <c r="U20" s="240"/>
      <c r="V20" s="241"/>
      <c r="W20" s="241"/>
      <c r="X20" s="241"/>
      <c r="Y20" s="241"/>
      <c r="Z20" s="241"/>
      <c r="AA20" s="241"/>
      <c r="AB20" s="242"/>
      <c r="AC20" s="240"/>
      <c r="AD20" s="241"/>
      <c r="AE20" s="241"/>
      <c r="AF20" s="241"/>
      <c r="AG20" s="241"/>
      <c r="AH20" s="241"/>
      <c r="AI20" s="241"/>
      <c r="AJ20" s="242"/>
      <c r="AK20" s="240"/>
      <c r="AL20" s="241"/>
      <c r="AM20" s="241"/>
      <c r="AN20" s="241"/>
      <c r="AO20" s="241"/>
      <c r="AP20" s="241"/>
      <c r="AQ20" s="241"/>
      <c r="AR20" s="241"/>
      <c r="AS20" s="242"/>
      <c r="AT20" s="240"/>
      <c r="AU20" s="241"/>
      <c r="AV20" s="241"/>
      <c r="AW20" s="241"/>
      <c r="AX20" s="241"/>
      <c r="AY20" s="241"/>
      <c r="AZ20" s="241"/>
      <c r="BA20" s="241"/>
      <c r="BB20" s="241"/>
      <c r="BC20" s="242"/>
      <c r="BD20" s="240"/>
      <c r="BE20" s="241"/>
      <c r="BF20" s="241"/>
      <c r="BG20" s="241"/>
      <c r="BH20" s="241"/>
      <c r="BI20" s="241"/>
      <c r="BJ20" s="241"/>
      <c r="BK20" s="241"/>
      <c r="BL20" s="242"/>
    </row>
    <row r="21" spans="1:85">
      <c r="A21" s="287" t="s">
        <v>161</v>
      </c>
      <c r="B21" s="287"/>
      <c r="C21" s="287"/>
      <c r="D21" s="287"/>
      <c r="E21" s="287"/>
      <c r="F21" s="287"/>
      <c r="G21" s="287"/>
      <c r="H21" s="287"/>
      <c r="I21" s="287"/>
      <c r="J21" s="287"/>
      <c r="K21" s="287"/>
      <c r="L21" s="287"/>
      <c r="M21" s="287"/>
      <c r="N21" s="287"/>
      <c r="O21" s="287"/>
      <c r="P21" s="287"/>
      <c r="Q21" s="287"/>
      <c r="R21" s="287"/>
      <c r="S21" s="287"/>
      <c r="T21" s="287"/>
      <c r="U21" s="227"/>
      <c r="V21" s="228"/>
      <c r="W21" s="228"/>
      <c r="X21" s="228"/>
      <c r="Y21" s="228"/>
      <c r="Z21" s="228"/>
      <c r="AA21" s="228"/>
      <c r="AB21" s="229"/>
      <c r="AC21" s="227"/>
      <c r="AD21" s="228"/>
      <c r="AE21" s="228"/>
      <c r="AF21" s="228"/>
      <c r="AG21" s="228"/>
      <c r="AH21" s="228"/>
      <c r="AI21" s="228"/>
      <c r="AJ21" s="229"/>
      <c r="AK21" s="227"/>
      <c r="AL21" s="228"/>
      <c r="AM21" s="228"/>
      <c r="AN21" s="228"/>
      <c r="AO21" s="228"/>
      <c r="AP21" s="228"/>
      <c r="AQ21" s="228"/>
      <c r="AR21" s="228"/>
      <c r="AS21" s="229"/>
      <c r="AT21" s="227"/>
      <c r="AU21" s="228"/>
      <c r="AV21" s="228"/>
      <c r="AW21" s="228"/>
      <c r="AX21" s="228"/>
      <c r="AY21" s="228"/>
      <c r="AZ21" s="228"/>
      <c r="BA21" s="228"/>
      <c r="BB21" s="228"/>
      <c r="BC21" s="229"/>
      <c r="BD21" s="227"/>
      <c r="BE21" s="228"/>
      <c r="BF21" s="228"/>
      <c r="BG21" s="228"/>
      <c r="BH21" s="228"/>
      <c r="BI21" s="228"/>
      <c r="BJ21" s="228"/>
      <c r="BK21" s="228"/>
      <c r="BL21" s="229"/>
    </row>
    <row r="22" spans="1:85">
      <c r="A22" s="289" t="s">
        <v>162</v>
      </c>
      <c r="B22" s="289"/>
      <c r="C22" s="289"/>
      <c r="D22" s="289"/>
      <c r="E22" s="289"/>
      <c r="F22" s="289"/>
      <c r="G22" s="289"/>
      <c r="H22" s="289"/>
      <c r="I22" s="289"/>
      <c r="J22" s="289"/>
      <c r="K22" s="289"/>
      <c r="L22" s="289"/>
      <c r="M22" s="289"/>
      <c r="N22" s="289"/>
      <c r="O22" s="289"/>
      <c r="P22" s="289"/>
      <c r="Q22" s="289"/>
      <c r="R22" s="289"/>
      <c r="S22" s="289"/>
      <c r="T22" s="289"/>
      <c r="U22" s="224"/>
      <c r="V22" s="225"/>
      <c r="W22" s="225"/>
      <c r="X22" s="225"/>
      <c r="Y22" s="225"/>
      <c r="Z22" s="225"/>
      <c r="AA22" s="225"/>
      <c r="AB22" s="226"/>
      <c r="AC22" s="224"/>
      <c r="AD22" s="225"/>
      <c r="AE22" s="225"/>
      <c r="AF22" s="225"/>
      <c r="AG22" s="225"/>
      <c r="AH22" s="225"/>
      <c r="AI22" s="225"/>
      <c r="AJ22" s="226"/>
      <c r="AK22" s="230"/>
      <c r="AL22" s="231"/>
      <c r="AM22" s="231"/>
      <c r="AN22" s="231"/>
      <c r="AO22" s="231"/>
      <c r="AP22" s="231"/>
      <c r="AQ22" s="231"/>
      <c r="AR22" s="231"/>
      <c r="AS22" s="232"/>
      <c r="AT22" s="224" t="s">
        <v>120</v>
      </c>
      <c r="AU22" s="225"/>
      <c r="AV22" s="225"/>
      <c r="AW22" s="225"/>
      <c r="AX22" s="225"/>
      <c r="AY22" s="225"/>
      <c r="AZ22" s="225"/>
      <c r="BA22" s="225"/>
      <c r="BB22" s="225"/>
      <c r="BC22" s="226"/>
      <c r="BD22" s="224"/>
      <c r="BE22" s="225"/>
      <c r="BF22" s="225"/>
      <c r="BG22" s="225"/>
      <c r="BH22" s="225"/>
      <c r="BI22" s="225"/>
      <c r="BJ22" s="225"/>
      <c r="BK22" s="225"/>
      <c r="BL22" s="226"/>
    </row>
    <row r="23" spans="1:85">
      <c r="A23" s="288" t="s">
        <v>163</v>
      </c>
      <c r="B23" s="288"/>
      <c r="C23" s="288"/>
      <c r="D23" s="288"/>
      <c r="E23" s="288"/>
      <c r="F23" s="288"/>
      <c r="G23" s="288"/>
      <c r="H23" s="288"/>
      <c r="I23" s="288"/>
      <c r="J23" s="288"/>
      <c r="K23" s="288"/>
      <c r="L23" s="288"/>
      <c r="M23" s="288"/>
      <c r="N23" s="288"/>
      <c r="O23" s="288"/>
      <c r="P23" s="288"/>
      <c r="Q23" s="288"/>
      <c r="R23" s="288"/>
      <c r="S23" s="288"/>
      <c r="T23" s="288"/>
      <c r="U23" s="240"/>
      <c r="V23" s="241"/>
      <c r="W23" s="241"/>
      <c r="X23" s="241"/>
      <c r="Y23" s="241"/>
      <c r="Z23" s="241"/>
      <c r="AA23" s="241"/>
      <c r="AB23" s="242"/>
      <c r="AC23" s="240"/>
      <c r="AD23" s="241"/>
      <c r="AE23" s="241"/>
      <c r="AF23" s="241"/>
      <c r="AG23" s="241"/>
      <c r="AH23" s="241"/>
      <c r="AI23" s="241"/>
      <c r="AJ23" s="242"/>
      <c r="AK23" s="291"/>
      <c r="AL23" s="292"/>
      <c r="AM23" s="292"/>
      <c r="AN23" s="292"/>
      <c r="AO23" s="292"/>
      <c r="AP23" s="292"/>
      <c r="AQ23" s="292"/>
      <c r="AR23" s="292"/>
      <c r="AS23" s="293"/>
      <c r="AT23" s="240"/>
      <c r="AU23" s="241"/>
      <c r="AV23" s="241"/>
      <c r="AW23" s="241"/>
      <c r="AX23" s="241"/>
      <c r="AY23" s="241"/>
      <c r="AZ23" s="241"/>
      <c r="BA23" s="241"/>
      <c r="BB23" s="241"/>
      <c r="BC23" s="242"/>
      <c r="BD23" s="240"/>
      <c r="BE23" s="241"/>
      <c r="BF23" s="241"/>
      <c r="BG23" s="241"/>
      <c r="BH23" s="241"/>
      <c r="BI23" s="241"/>
      <c r="BJ23" s="241"/>
      <c r="BK23" s="241"/>
      <c r="BL23" s="242"/>
    </row>
    <row r="24" spans="1:85">
      <c r="A24" s="288" t="s">
        <v>164</v>
      </c>
      <c r="B24" s="288"/>
      <c r="C24" s="288"/>
      <c r="D24" s="288"/>
      <c r="E24" s="288"/>
      <c r="F24" s="288"/>
      <c r="G24" s="288"/>
      <c r="H24" s="288"/>
      <c r="I24" s="288"/>
      <c r="J24" s="288"/>
      <c r="K24" s="288"/>
      <c r="L24" s="288"/>
      <c r="M24" s="288"/>
      <c r="N24" s="288"/>
      <c r="O24" s="288"/>
      <c r="P24" s="288"/>
      <c r="Q24" s="288"/>
      <c r="R24" s="288"/>
      <c r="S24" s="288"/>
      <c r="T24" s="288"/>
      <c r="U24" s="240"/>
      <c r="V24" s="241"/>
      <c r="W24" s="241"/>
      <c r="X24" s="241"/>
      <c r="Y24" s="241"/>
      <c r="Z24" s="241"/>
      <c r="AA24" s="241"/>
      <c r="AB24" s="242"/>
      <c r="AC24" s="240"/>
      <c r="AD24" s="241"/>
      <c r="AE24" s="241"/>
      <c r="AF24" s="241"/>
      <c r="AG24" s="241"/>
      <c r="AH24" s="241"/>
      <c r="AI24" s="241"/>
      <c r="AJ24" s="242"/>
      <c r="AK24" s="291"/>
      <c r="AL24" s="292"/>
      <c r="AM24" s="292"/>
      <c r="AN24" s="292"/>
      <c r="AO24" s="292"/>
      <c r="AP24" s="292"/>
      <c r="AQ24" s="292"/>
      <c r="AR24" s="292"/>
      <c r="AS24" s="293"/>
      <c r="AT24" s="240"/>
      <c r="AU24" s="241"/>
      <c r="AV24" s="241"/>
      <c r="AW24" s="241"/>
      <c r="AX24" s="241"/>
      <c r="AY24" s="241"/>
      <c r="AZ24" s="241"/>
      <c r="BA24" s="241"/>
      <c r="BB24" s="241"/>
      <c r="BC24" s="242"/>
      <c r="BD24" s="240"/>
      <c r="BE24" s="241"/>
      <c r="BF24" s="241"/>
      <c r="BG24" s="241"/>
      <c r="BH24" s="241"/>
      <c r="BI24" s="241"/>
      <c r="BJ24" s="241"/>
      <c r="BK24" s="241"/>
      <c r="BL24" s="242"/>
    </row>
    <row r="25" spans="1:85">
      <c r="A25" s="287" t="s">
        <v>165</v>
      </c>
      <c r="B25" s="287"/>
      <c r="C25" s="287"/>
      <c r="D25" s="287"/>
      <c r="E25" s="287"/>
      <c r="F25" s="287"/>
      <c r="G25" s="287"/>
      <c r="H25" s="287"/>
      <c r="I25" s="287"/>
      <c r="J25" s="287"/>
      <c r="K25" s="287"/>
      <c r="L25" s="287"/>
      <c r="M25" s="287"/>
      <c r="N25" s="287"/>
      <c r="O25" s="287"/>
      <c r="P25" s="287"/>
      <c r="Q25" s="287"/>
      <c r="R25" s="287"/>
      <c r="S25" s="287"/>
      <c r="T25" s="287"/>
      <c r="U25" s="227"/>
      <c r="V25" s="228"/>
      <c r="W25" s="228"/>
      <c r="X25" s="228"/>
      <c r="Y25" s="228"/>
      <c r="Z25" s="228"/>
      <c r="AA25" s="228"/>
      <c r="AB25" s="229"/>
      <c r="AC25" s="227"/>
      <c r="AD25" s="228"/>
      <c r="AE25" s="228"/>
      <c r="AF25" s="228"/>
      <c r="AG25" s="228"/>
      <c r="AH25" s="228"/>
      <c r="AI25" s="228"/>
      <c r="AJ25" s="229"/>
      <c r="AK25" s="233"/>
      <c r="AL25" s="234"/>
      <c r="AM25" s="234"/>
      <c r="AN25" s="234"/>
      <c r="AO25" s="234"/>
      <c r="AP25" s="234"/>
      <c r="AQ25" s="234"/>
      <c r="AR25" s="234"/>
      <c r="AS25" s="235"/>
      <c r="AT25" s="227"/>
      <c r="AU25" s="228"/>
      <c r="AV25" s="228"/>
      <c r="AW25" s="228"/>
      <c r="AX25" s="228"/>
      <c r="AY25" s="228"/>
      <c r="AZ25" s="228"/>
      <c r="BA25" s="228"/>
      <c r="BB25" s="228"/>
      <c r="BC25" s="229"/>
      <c r="BD25" s="227"/>
      <c r="BE25" s="228"/>
      <c r="BF25" s="228"/>
      <c r="BG25" s="228"/>
      <c r="BH25" s="228"/>
      <c r="BI25" s="228"/>
      <c r="BJ25" s="228"/>
      <c r="BK25" s="228"/>
      <c r="BL25" s="229"/>
    </row>
    <row r="26" spans="1:85">
      <c r="A26" s="289" t="s">
        <v>166</v>
      </c>
      <c r="B26" s="289"/>
      <c r="C26" s="289"/>
      <c r="D26" s="289"/>
      <c r="E26" s="289"/>
      <c r="F26" s="289"/>
      <c r="G26" s="289"/>
      <c r="H26" s="289"/>
      <c r="I26" s="289"/>
      <c r="J26" s="289"/>
      <c r="K26" s="289"/>
      <c r="L26" s="289"/>
      <c r="M26" s="289"/>
      <c r="N26" s="289"/>
      <c r="O26" s="289"/>
      <c r="P26" s="289"/>
      <c r="Q26" s="289"/>
      <c r="R26" s="289"/>
      <c r="S26" s="289"/>
      <c r="T26" s="289"/>
      <c r="U26" s="224">
        <v>45</v>
      </c>
      <c r="V26" s="225"/>
      <c r="W26" s="225"/>
      <c r="X26" s="225"/>
      <c r="Y26" s="225"/>
      <c r="Z26" s="225"/>
      <c r="AA26" s="225"/>
      <c r="AB26" s="226"/>
      <c r="AC26" s="224">
        <v>53</v>
      </c>
      <c r="AD26" s="225"/>
      <c r="AE26" s="225"/>
      <c r="AF26" s="225"/>
      <c r="AG26" s="225"/>
      <c r="AH26" s="225"/>
      <c r="AI26" s="225"/>
      <c r="AJ26" s="226"/>
      <c r="AK26" s="239">
        <f>U26/AC26</f>
        <v>0.84905660377358494</v>
      </c>
      <c r="AL26" s="225"/>
      <c r="AM26" s="225"/>
      <c r="AN26" s="225"/>
      <c r="AO26" s="225"/>
      <c r="AP26" s="225"/>
      <c r="AQ26" s="225"/>
      <c r="AR26" s="225"/>
      <c r="AS26" s="226"/>
      <c r="AT26" s="224" t="s">
        <v>47</v>
      </c>
      <c r="AU26" s="225"/>
      <c r="AV26" s="225"/>
      <c r="AW26" s="225"/>
      <c r="AX26" s="225"/>
      <c r="AY26" s="225"/>
      <c r="AZ26" s="225"/>
      <c r="BA26" s="225"/>
      <c r="BB26" s="225"/>
      <c r="BC26" s="226"/>
      <c r="BD26" s="224">
        <v>0.5</v>
      </c>
      <c r="BE26" s="225"/>
      <c r="BF26" s="225"/>
      <c r="BG26" s="225"/>
      <c r="BH26" s="225"/>
      <c r="BI26" s="225"/>
      <c r="BJ26" s="225"/>
      <c r="BK26" s="225"/>
      <c r="BL26" s="226"/>
      <c r="BM26" s="37"/>
      <c r="BN26" s="37"/>
      <c r="BO26" s="37"/>
      <c r="BP26" s="37"/>
      <c r="BQ26" s="37"/>
      <c r="BR26" s="37"/>
      <c r="BS26" s="37"/>
      <c r="BT26" s="37"/>
      <c r="BU26" s="37"/>
      <c r="BV26" s="37"/>
      <c r="BW26" s="37"/>
      <c r="BX26" s="37"/>
      <c r="BY26" s="37"/>
      <c r="BZ26" s="37"/>
      <c r="CA26" s="37"/>
      <c r="CB26" s="37"/>
      <c r="CC26" s="37"/>
      <c r="CD26" s="37"/>
      <c r="CE26" s="37"/>
      <c r="CF26" s="37"/>
      <c r="CG26" s="37"/>
    </row>
    <row r="27" spans="1:85">
      <c r="A27" s="288" t="s">
        <v>167</v>
      </c>
      <c r="B27" s="288"/>
      <c r="C27" s="288"/>
      <c r="D27" s="288"/>
      <c r="E27" s="288"/>
      <c r="F27" s="288"/>
      <c r="G27" s="288"/>
      <c r="H27" s="288"/>
      <c r="I27" s="288"/>
      <c r="J27" s="288"/>
      <c r="K27" s="288"/>
      <c r="L27" s="288"/>
      <c r="M27" s="288"/>
      <c r="N27" s="288"/>
      <c r="O27" s="288"/>
      <c r="P27" s="288"/>
      <c r="Q27" s="288"/>
      <c r="R27" s="288"/>
      <c r="S27" s="288"/>
      <c r="T27" s="288"/>
      <c r="U27" s="240"/>
      <c r="V27" s="241"/>
      <c r="W27" s="241"/>
      <c r="X27" s="241"/>
      <c r="Y27" s="241"/>
      <c r="Z27" s="241"/>
      <c r="AA27" s="241"/>
      <c r="AB27" s="242"/>
      <c r="AC27" s="240"/>
      <c r="AD27" s="241"/>
      <c r="AE27" s="241"/>
      <c r="AF27" s="241"/>
      <c r="AG27" s="241"/>
      <c r="AH27" s="241"/>
      <c r="AI27" s="241"/>
      <c r="AJ27" s="242"/>
      <c r="AK27" s="240"/>
      <c r="AL27" s="241"/>
      <c r="AM27" s="241"/>
      <c r="AN27" s="241"/>
      <c r="AO27" s="241"/>
      <c r="AP27" s="241"/>
      <c r="AQ27" s="241"/>
      <c r="AR27" s="241"/>
      <c r="AS27" s="242"/>
      <c r="AT27" s="240"/>
      <c r="AU27" s="241"/>
      <c r="AV27" s="241"/>
      <c r="AW27" s="241"/>
      <c r="AX27" s="241"/>
      <c r="AY27" s="241"/>
      <c r="AZ27" s="241"/>
      <c r="BA27" s="241"/>
      <c r="BB27" s="241"/>
      <c r="BC27" s="242"/>
      <c r="BD27" s="240"/>
      <c r="BE27" s="241"/>
      <c r="BF27" s="241"/>
      <c r="BG27" s="241"/>
      <c r="BH27" s="241"/>
      <c r="BI27" s="241"/>
      <c r="BJ27" s="241"/>
      <c r="BK27" s="241"/>
      <c r="BL27" s="242"/>
      <c r="BM27" s="37"/>
      <c r="BN27" s="37"/>
      <c r="BO27" s="37"/>
      <c r="BP27" s="37"/>
      <c r="BQ27" s="37"/>
      <c r="BR27" s="37"/>
      <c r="BS27" s="37"/>
      <c r="BT27" s="37"/>
      <c r="BU27" s="37"/>
      <c r="BV27" s="37"/>
      <c r="BW27" s="37"/>
      <c r="BX27" s="37"/>
      <c r="BY27" s="37"/>
      <c r="BZ27" s="37"/>
      <c r="CA27" s="37"/>
      <c r="CB27" s="37"/>
      <c r="CC27" s="37"/>
      <c r="CD27" s="37"/>
      <c r="CE27" s="37"/>
      <c r="CF27" s="37"/>
      <c r="CG27" s="37"/>
    </row>
    <row r="28" spans="1:85">
      <c r="A28" s="288" t="s">
        <v>168</v>
      </c>
      <c r="B28" s="288"/>
      <c r="C28" s="288"/>
      <c r="D28" s="288"/>
      <c r="E28" s="288"/>
      <c r="F28" s="288"/>
      <c r="G28" s="288"/>
      <c r="H28" s="288"/>
      <c r="I28" s="288"/>
      <c r="J28" s="288"/>
      <c r="K28" s="288"/>
      <c r="L28" s="288"/>
      <c r="M28" s="288"/>
      <c r="N28" s="288"/>
      <c r="O28" s="288"/>
      <c r="P28" s="288"/>
      <c r="Q28" s="288"/>
      <c r="R28" s="288"/>
      <c r="S28" s="288"/>
      <c r="T28" s="288"/>
      <c r="U28" s="240"/>
      <c r="V28" s="241"/>
      <c r="W28" s="241"/>
      <c r="X28" s="241"/>
      <c r="Y28" s="241"/>
      <c r="Z28" s="241"/>
      <c r="AA28" s="241"/>
      <c r="AB28" s="242"/>
      <c r="AC28" s="240"/>
      <c r="AD28" s="241"/>
      <c r="AE28" s="241"/>
      <c r="AF28" s="241"/>
      <c r="AG28" s="241"/>
      <c r="AH28" s="241"/>
      <c r="AI28" s="241"/>
      <c r="AJ28" s="242"/>
      <c r="AK28" s="240"/>
      <c r="AL28" s="241"/>
      <c r="AM28" s="241"/>
      <c r="AN28" s="241"/>
      <c r="AO28" s="241"/>
      <c r="AP28" s="241"/>
      <c r="AQ28" s="241"/>
      <c r="AR28" s="241"/>
      <c r="AS28" s="242"/>
      <c r="AT28" s="240"/>
      <c r="AU28" s="241"/>
      <c r="AV28" s="241"/>
      <c r="AW28" s="241"/>
      <c r="AX28" s="241"/>
      <c r="AY28" s="241"/>
      <c r="AZ28" s="241"/>
      <c r="BA28" s="241"/>
      <c r="BB28" s="241"/>
      <c r="BC28" s="242"/>
      <c r="BD28" s="240"/>
      <c r="BE28" s="241"/>
      <c r="BF28" s="241"/>
      <c r="BG28" s="241"/>
      <c r="BH28" s="241"/>
      <c r="BI28" s="241"/>
      <c r="BJ28" s="241"/>
      <c r="BK28" s="241"/>
      <c r="BL28" s="242"/>
      <c r="BM28" s="37"/>
      <c r="BN28" s="37"/>
      <c r="BO28" s="37"/>
      <c r="BP28" s="37"/>
      <c r="BQ28" s="37"/>
      <c r="BR28" s="37"/>
      <c r="BS28" s="37"/>
      <c r="BT28" s="37"/>
      <c r="BU28" s="37"/>
      <c r="BV28" s="37"/>
      <c r="BW28" s="37"/>
      <c r="BX28" s="37"/>
      <c r="BY28" s="37"/>
      <c r="BZ28" s="37"/>
      <c r="CA28" s="37"/>
      <c r="CB28" s="37"/>
      <c r="CC28" s="37"/>
      <c r="CD28" s="37"/>
      <c r="CE28" s="37"/>
      <c r="CF28" s="37"/>
      <c r="CG28" s="37"/>
    </row>
    <row r="29" spans="1:85">
      <c r="A29" s="288" t="s">
        <v>169</v>
      </c>
      <c r="B29" s="288"/>
      <c r="C29" s="288"/>
      <c r="D29" s="288"/>
      <c r="E29" s="288"/>
      <c r="F29" s="288"/>
      <c r="G29" s="288"/>
      <c r="H29" s="288"/>
      <c r="I29" s="288"/>
      <c r="J29" s="288"/>
      <c r="K29" s="288"/>
      <c r="L29" s="288"/>
      <c r="M29" s="288"/>
      <c r="N29" s="288"/>
      <c r="O29" s="288"/>
      <c r="P29" s="288"/>
      <c r="Q29" s="288"/>
      <c r="R29" s="288"/>
      <c r="S29" s="288"/>
      <c r="T29" s="288"/>
      <c r="U29" s="240"/>
      <c r="V29" s="241"/>
      <c r="W29" s="241"/>
      <c r="X29" s="241"/>
      <c r="Y29" s="241"/>
      <c r="Z29" s="241"/>
      <c r="AA29" s="241"/>
      <c r="AB29" s="242"/>
      <c r="AC29" s="240"/>
      <c r="AD29" s="241"/>
      <c r="AE29" s="241"/>
      <c r="AF29" s="241"/>
      <c r="AG29" s="241"/>
      <c r="AH29" s="241"/>
      <c r="AI29" s="241"/>
      <c r="AJ29" s="242"/>
      <c r="AK29" s="240"/>
      <c r="AL29" s="241"/>
      <c r="AM29" s="241"/>
      <c r="AN29" s="241"/>
      <c r="AO29" s="241"/>
      <c r="AP29" s="241"/>
      <c r="AQ29" s="241"/>
      <c r="AR29" s="241"/>
      <c r="AS29" s="242"/>
      <c r="AT29" s="240"/>
      <c r="AU29" s="241"/>
      <c r="AV29" s="241"/>
      <c r="AW29" s="241"/>
      <c r="AX29" s="241"/>
      <c r="AY29" s="241"/>
      <c r="AZ29" s="241"/>
      <c r="BA29" s="241"/>
      <c r="BB29" s="241"/>
      <c r="BC29" s="242"/>
      <c r="BD29" s="240"/>
      <c r="BE29" s="241"/>
      <c r="BF29" s="241"/>
      <c r="BG29" s="241"/>
      <c r="BH29" s="241"/>
      <c r="BI29" s="241"/>
      <c r="BJ29" s="241"/>
      <c r="BK29" s="241"/>
      <c r="BL29" s="242"/>
      <c r="BM29" s="37"/>
      <c r="BN29" s="37"/>
      <c r="BO29" s="37"/>
      <c r="BP29" s="37"/>
      <c r="BQ29" s="37"/>
      <c r="BR29" s="37"/>
      <c r="BS29" s="37"/>
      <c r="BT29" s="37"/>
      <c r="BU29" s="37"/>
      <c r="BV29" s="37"/>
      <c r="BW29" s="37"/>
      <c r="BX29" s="37"/>
      <c r="BY29" s="37"/>
      <c r="BZ29" s="37"/>
      <c r="CA29" s="37"/>
      <c r="CB29" s="37"/>
      <c r="CC29" s="37"/>
      <c r="CD29" s="37"/>
      <c r="CE29" s="37"/>
      <c r="CF29" s="37"/>
      <c r="CG29" s="37"/>
    </row>
    <row r="30" spans="1:85">
      <c r="A30" s="287" t="s">
        <v>170</v>
      </c>
      <c r="B30" s="287"/>
      <c r="C30" s="287"/>
      <c r="D30" s="287"/>
      <c r="E30" s="287"/>
      <c r="F30" s="287"/>
      <c r="G30" s="287"/>
      <c r="H30" s="287"/>
      <c r="I30" s="287"/>
      <c r="J30" s="287"/>
      <c r="K30" s="287"/>
      <c r="L30" s="287"/>
      <c r="M30" s="287"/>
      <c r="N30" s="287"/>
      <c r="O30" s="287"/>
      <c r="P30" s="287"/>
      <c r="Q30" s="287"/>
      <c r="R30" s="287"/>
      <c r="S30" s="287"/>
      <c r="T30" s="287"/>
      <c r="U30" s="227"/>
      <c r="V30" s="228"/>
      <c r="W30" s="228"/>
      <c r="X30" s="228"/>
      <c r="Y30" s="228"/>
      <c r="Z30" s="228"/>
      <c r="AA30" s="228"/>
      <c r="AB30" s="229"/>
      <c r="AC30" s="227"/>
      <c r="AD30" s="228"/>
      <c r="AE30" s="228"/>
      <c r="AF30" s="228"/>
      <c r="AG30" s="228"/>
      <c r="AH30" s="228"/>
      <c r="AI30" s="228"/>
      <c r="AJ30" s="229"/>
      <c r="AK30" s="227"/>
      <c r="AL30" s="228"/>
      <c r="AM30" s="228"/>
      <c r="AN30" s="228"/>
      <c r="AO30" s="228"/>
      <c r="AP30" s="228"/>
      <c r="AQ30" s="228"/>
      <c r="AR30" s="228"/>
      <c r="AS30" s="229"/>
      <c r="AT30" s="227"/>
      <c r="AU30" s="228"/>
      <c r="AV30" s="228"/>
      <c r="AW30" s="228"/>
      <c r="AX30" s="228"/>
      <c r="AY30" s="228"/>
      <c r="AZ30" s="228"/>
      <c r="BA30" s="228"/>
      <c r="BB30" s="228"/>
      <c r="BC30" s="229"/>
      <c r="BD30" s="227"/>
      <c r="BE30" s="228"/>
      <c r="BF30" s="228"/>
      <c r="BG30" s="228"/>
      <c r="BH30" s="228"/>
      <c r="BI30" s="228"/>
      <c r="BJ30" s="228"/>
      <c r="BK30" s="228"/>
      <c r="BL30" s="229"/>
      <c r="BM30" s="37"/>
      <c r="BN30" s="37"/>
      <c r="BO30" s="37"/>
      <c r="BP30" s="37"/>
      <c r="BQ30" s="37"/>
      <c r="BR30" s="37"/>
      <c r="BS30" s="37"/>
      <c r="BT30" s="37"/>
      <c r="BU30" s="37"/>
      <c r="BV30" s="37"/>
      <c r="BW30" s="37"/>
      <c r="BX30" s="37"/>
      <c r="BY30" s="37"/>
      <c r="BZ30" s="37"/>
      <c r="CA30" s="37"/>
      <c r="CB30" s="37"/>
      <c r="CC30" s="37"/>
      <c r="CD30" s="37"/>
      <c r="CE30" s="37"/>
      <c r="CF30" s="37"/>
      <c r="CG30" s="37"/>
    </row>
    <row r="31" spans="1:85">
      <c r="A31" s="289" t="s">
        <v>171</v>
      </c>
      <c r="B31" s="289"/>
      <c r="C31" s="289"/>
      <c r="D31" s="289"/>
      <c r="E31" s="289"/>
      <c r="F31" s="289"/>
      <c r="G31" s="289"/>
      <c r="H31" s="289"/>
      <c r="I31" s="289"/>
      <c r="J31" s="289"/>
      <c r="K31" s="289"/>
      <c r="L31" s="289"/>
      <c r="M31" s="289"/>
      <c r="N31" s="289"/>
      <c r="O31" s="289"/>
      <c r="P31" s="289"/>
      <c r="Q31" s="289"/>
      <c r="R31" s="289"/>
      <c r="S31" s="289"/>
      <c r="T31" s="289"/>
      <c r="U31" s="224" t="s">
        <v>47</v>
      </c>
      <c r="V31" s="225"/>
      <c r="W31" s="225"/>
      <c r="X31" s="225"/>
      <c r="Y31" s="225"/>
      <c r="Z31" s="225"/>
      <c r="AA31" s="225"/>
      <c r="AB31" s="226"/>
      <c r="AC31" s="224" t="s">
        <v>47</v>
      </c>
      <c r="AD31" s="225"/>
      <c r="AE31" s="225"/>
      <c r="AF31" s="225"/>
      <c r="AG31" s="225"/>
      <c r="AH31" s="225"/>
      <c r="AI31" s="225"/>
      <c r="AJ31" s="226"/>
      <c r="AK31" s="224" t="s">
        <v>47</v>
      </c>
      <c r="AL31" s="225"/>
      <c r="AM31" s="225"/>
      <c r="AN31" s="225"/>
      <c r="AO31" s="225"/>
      <c r="AP31" s="225"/>
      <c r="AQ31" s="225"/>
      <c r="AR31" s="225"/>
      <c r="AS31" s="226"/>
      <c r="AT31" s="224" t="s">
        <v>47</v>
      </c>
      <c r="AU31" s="225"/>
      <c r="AV31" s="225"/>
      <c r="AW31" s="225"/>
      <c r="AX31" s="225"/>
      <c r="AY31" s="225"/>
      <c r="AZ31" s="225"/>
      <c r="BA31" s="225"/>
      <c r="BB31" s="225"/>
      <c r="BC31" s="226"/>
      <c r="BD31" s="224" t="s">
        <v>47</v>
      </c>
      <c r="BE31" s="225"/>
      <c r="BF31" s="225"/>
      <c r="BG31" s="225"/>
      <c r="BH31" s="225"/>
      <c r="BI31" s="225"/>
      <c r="BJ31" s="225"/>
      <c r="BK31" s="225"/>
      <c r="BL31" s="226"/>
    </row>
    <row r="32" spans="1:85">
      <c r="A32" s="287" t="s">
        <v>172</v>
      </c>
      <c r="B32" s="287"/>
      <c r="C32" s="287"/>
      <c r="D32" s="287"/>
      <c r="E32" s="287"/>
      <c r="F32" s="287"/>
      <c r="G32" s="287"/>
      <c r="H32" s="287"/>
      <c r="I32" s="287"/>
      <c r="J32" s="287"/>
      <c r="K32" s="287"/>
      <c r="L32" s="287"/>
      <c r="M32" s="287"/>
      <c r="N32" s="287"/>
      <c r="O32" s="287"/>
      <c r="P32" s="287"/>
      <c r="Q32" s="287"/>
      <c r="R32" s="287"/>
      <c r="S32" s="287"/>
      <c r="T32" s="287"/>
      <c r="U32" s="227"/>
      <c r="V32" s="228"/>
      <c r="W32" s="228"/>
      <c r="X32" s="228"/>
      <c r="Y32" s="228"/>
      <c r="Z32" s="228"/>
      <c r="AA32" s="228"/>
      <c r="AB32" s="229"/>
      <c r="AC32" s="227"/>
      <c r="AD32" s="228"/>
      <c r="AE32" s="228"/>
      <c r="AF32" s="228"/>
      <c r="AG32" s="228"/>
      <c r="AH32" s="228"/>
      <c r="AI32" s="228"/>
      <c r="AJ32" s="229"/>
      <c r="AK32" s="227"/>
      <c r="AL32" s="228"/>
      <c r="AM32" s="228"/>
      <c r="AN32" s="228"/>
      <c r="AO32" s="228"/>
      <c r="AP32" s="228"/>
      <c r="AQ32" s="228"/>
      <c r="AR32" s="228"/>
      <c r="AS32" s="229"/>
      <c r="AT32" s="227"/>
      <c r="AU32" s="228"/>
      <c r="AV32" s="228"/>
      <c r="AW32" s="228"/>
      <c r="AX32" s="228"/>
      <c r="AY32" s="228"/>
      <c r="AZ32" s="228"/>
      <c r="BA32" s="228"/>
      <c r="BB32" s="228"/>
      <c r="BC32" s="229"/>
      <c r="BD32" s="227"/>
      <c r="BE32" s="228"/>
      <c r="BF32" s="228"/>
      <c r="BG32" s="228"/>
      <c r="BH32" s="228"/>
      <c r="BI32" s="228"/>
      <c r="BJ32" s="228"/>
      <c r="BK32" s="228"/>
      <c r="BL32" s="229"/>
    </row>
    <row r="33" spans="1:64">
      <c r="A33" s="289" t="s">
        <v>173</v>
      </c>
      <c r="B33" s="289"/>
      <c r="C33" s="289"/>
      <c r="D33" s="289"/>
      <c r="E33" s="289"/>
      <c r="F33" s="289"/>
      <c r="G33" s="289"/>
      <c r="H33" s="289"/>
      <c r="I33" s="289"/>
      <c r="J33" s="289"/>
      <c r="K33" s="289"/>
      <c r="L33" s="289"/>
      <c r="M33" s="289"/>
      <c r="N33" s="289"/>
      <c r="O33" s="289"/>
      <c r="P33" s="289"/>
      <c r="Q33" s="289"/>
      <c r="R33" s="289"/>
      <c r="S33" s="289"/>
      <c r="T33" s="289"/>
      <c r="U33" s="224" t="s">
        <v>47</v>
      </c>
      <c r="V33" s="225"/>
      <c r="W33" s="225"/>
      <c r="X33" s="225"/>
      <c r="Y33" s="225"/>
      <c r="Z33" s="225"/>
      <c r="AA33" s="225"/>
      <c r="AB33" s="226"/>
      <c r="AC33" s="224" t="s">
        <v>47</v>
      </c>
      <c r="AD33" s="225"/>
      <c r="AE33" s="225"/>
      <c r="AF33" s="225"/>
      <c r="AG33" s="225"/>
      <c r="AH33" s="225"/>
      <c r="AI33" s="225"/>
      <c r="AJ33" s="226"/>
      <c r="AK33" s="224" t="s">
        <v>47</v>
      </c>
      <c r="AL33" s="225"/>
      <c r="AM33" s="225"/>
      <c r="AN33" s="225"/>
      <c r="AO33" s="225"/>
      <c r="AP33" s="225"/>
      <c r="AQ33" s="225"/>
      <c r="AR33" s="225"/>
      <c r="AS33" s="226"/>
      <c r="AT33" s="224" t="s">
        <v>120</v>
      </c>
      <c r="AU33" s="225"/>
      <c r="AV33" s="225"/>
      <c r="AW33" s="225"/>
      <c r="AX33" s="225"/>
      <c r="AY33" s="225"/>
      <c r="AZ33" s="225"/>
      <c r="BA33" s="225"/>
      <c r="BB33" s="225"/>
      <c r="BC33" s="226"/>
      <c r="BD33" s="224" t="s">
        <v>47</v>
      </c>
      <c r="BE33" s="225"/>
      <c r="BF33" s="225"/>
      <c r="BG33" s="225"/>
      <c r="BH33" s="225"/>
      <c r="BI33" s="225"/>
      <c r="BJ33" s="225"/>
      <c r="BK33" s="225"/>
      <c r="BL33" s="226"/>
    </row>
    <row r="34" spans="1:64">
      <c r="A34" s="288" t="s">
        <v>174</v>
      </c>
      <c r="B34" s="288"/>
      <c r="C34" s="288"/>
      <c r="D34" s="288"/>
      <c r="E34" s="288"/>
      <c r="F34" s="288"/>
      <c r="G34" s="288"/>
      <c r="H34" s="288"/>
      <c r="I34" s="288"/>
      <c r="J34" s="288"/>
      <c r="K34" s="288"/>
      <c r="L34" s="288"/>
      <c r="M34" s="288"/>
      <c r="N34" s="288"/>
      <c r="O34" s="288"/>
      <c r="P34" s="288"/>
      <c r="Q34" s="288"/>
      <c r="R34" s="288"/>
      <c r="S34" s="288"/>
      <c r="T34" s="288"/>
      <c r="U34" s="240"/>
      <c r="V34" s="241"/>
      <c r="W34" s="241"/>
      <c r="X34" s="241"/>
      <c r="Y34" s="241"/>
      <c r="Z34" s="241"/>
      <c r="AA34" s="241"/>
      <c r="AB34" s="242"/>
      <c r="AC34" s="240"/>
      <c r="AD34" s="241"/>
      <c r="AE34" s="241"/>
      <c r="AF34" s="241"/>
      <c r="AG34" s="241"/>
      <c r="AH34" s="241"/>
      <c r="AI34" s="241"/>
      <c r="AJ34" s="242"/>
      <c r="AK34" s="240"/>
      <c r="AL34" s="241"/>
      <c r="AM34" s="241"/>
      <c r="AN34" s="241"/>
      <c r="AO34" s="241"/>
      <c r="AP34" s="241"/>
      <c r="AQ34" s="241"/>
      <c r="AR34" s="241"/>
      <c r="AS34" s="242"/>
      <c r="AT34" s="240"/>
      <c r="AU34" s="241"/>
      <c r="AV34" s="241"/>
      <c r="AW34" s="241"/>
      <c r="AX34" s="241"/>
      <c r="AY34" s="241"/>
      <c r="AZ34" s="241"/>
      <c r="BA34" s="241"/>
      <c r="BB34" s="241"/>
      <c r="BC34" s="242"/>
      <c r="BD34" s="240"/>
      <c r="BE34" s="241"/>
      <c r="BF34" s="241"/>
      <c r="BG34" s="241"/>
      <c r="BH34" s="241"/>
      <c r="BI34" s="241"/>
      <c r="BJ34" s="241"/>
      <c r="BK34" s="241"/>
      <c r="BL34" s="242"/>
    </row>
    <row r="35" spans="1:64">
      <c r="A35" s="288" t="s">
        <v>175</v>
      </c>
      <c r="B35" s="288"/>
      <c r="C35" s="288"/>
      <c r="D35" s="288"/>
      <c r="E35" s="288"/>
      <c r="F35" s="288"/>
      <c r="G35" s="288"/>
      <c r="H35" s="288"/>
      <c r="I35" s="288"/>
      <c r="J35" s="288"/>
      <c r="K35" s="288"/>
      <c r="L35" s="288"/>
      <c r="M35" s="288"/>
      <c r="N35" s="288"/>
      <c r="O35" s="288"/>
      <c r="P35" s="288"/>
      <c r="Q35" s="288"/>
      <c r="R35" s="288"/>
      <c r="S35" s="288"/>
      <c r="T35" s="288"/>
      <c r="U35" s="240"/>
      <c r="V35" s="241"/>
      <c r="W35" s="241"/>
      <c r="X35" s="241"/>
      <c r="Y35" s="241"/>
      <c r="Z35" s="241"/>
      <c r="AA35" s="241"/>
      <c r="AB35" s="242"/>
      <c r="AC35" s="240"/>
      <c r="AD35" s="241"/>
      <c r="AE35" s="241"/>
      <c r="AF35" s="241"/>
      <c r="AG35" s="241"/>
      <c r="AH35" s="241"/>
      <c r="AI35" s="241"/>
      <c r="AJ35" s="242"/>
      <c r="AK35" s="240"/>
      <c r="AL35" s="241"/>
      <c r="AM35" s="241"/>
      <c r="AN35" s="241"/>
      <c r="AO35" s="241"/>
      <c r="AP35" s="241"/>
      <c r="AQ35" s="241"/>
      <c r="AR35" s="241"/>
      <c r="AS35" s="242"/>
      <c r="AT35" s="240"/>
      <c r="AU35" s="241"/>
      <c r="AV35" s="241"/>
      <c r="AW35" s="241"/>
      <c r="AX35" s="241"/>
      <c r="AY35" s="241"/>
      <c r="AZ35" s="241"/>
      <c r="BA35" s="241"/>
      <c r="BB35" s="241"/>
      <c r="BC35" s="242"/>
      <c r="BD35" s="240"/>
      <c r="BE35" s="241"/>
      <c r="BF35" s="241"/>
      <c r="BG35" s="241"/>
      <c r="BH35" s="241"/>
      <c r="BI35" s="241"/>
      <c r="BJ35" s="241"/>
      <c r="BK35" s="241"/>
      <c r="BL35" s="242"/>
    </row>
    <row r="36" spans="1:64">
      <c r="A36" s="288" t="s">
        <v>176</v>
      </c>
      <c r="B36" s="288"/>
      <c r="C36" s="288"/>
      <c r="D36" s="288"/>
      <c r="E36" s="288"/>
      <c r="F36" s="288"/>
      <c r="G36" s="288"/>
      <c r="H36" s="288"/>
      <c r="I36" s="288"/>
      <c r="J36" s="288"/>
      <c r="K36" s="288"/>
      <c r="L36" s="288"/>
      <c r="M36" s="288"/>
      <c r="N36" s="288"/>
      <c r="O36" s="288"/>
      <c r="P36" s="288"/>
      <c r="Q36" s="288"/>
      <c r="R36" s="288"/>
      <c r="S36" s="288"/>
      <c r="T36" s="288"/>
      <c r="U36" s="240"/>
      <c r="V36" s="241"/>
      <c r="W36" s="241"/>
      <c r="X36" s="241"/>
      <c r="Y36" s="241"/>
      <c r="Z36" s="241"/>
      <c r="AA36" s="241"/>
      <c r="AB36" s="242"/>
      <c r="AC36" s="240"/>
      <c r="AD36" s="241"/>
      <c r="AE36" s="241"/>
      <c r="AF36" s="241"/>
      <c r="AG36" s="241"/>
      <c r="AH36" s="241"/>
      <c r="AI36" s="241"/>
      <c r="AJ36" s="242"/>
      <c r="AK36" s="240"/>
      <c r="AL36" s="241"/>
      <c r="AM36" s="241"/>
      <c r="AN36" s="241"/>
      <c r="AO36" s="241"/>
      <c r="AP36" s="241"/>
      <c r="AQ36" s="241"/>
      <c r="AR36" s="241"/>
      <c r="AS36" s="242"/>
      <c r="AT36" s="240"/>
      <c r="AU36" s="241"/>
      <c r="AV36" s="241"/>
      <c r="AW36" s="241"/>
      <c r="AX36" s="241"/>
      <c r="AY36" s="241"/>
      <c r="AZ36" s="241"/>
      <c r="BA36" s="241"/>
      <c r="BB36" s="241"/>
      <c r="BC36" s="242"/>
      <c r="BD36" s="240"/>
      <c r="BE36" s="241"/>
      <c r="BF36" s="241"/>
      <c r="BG36" s="241"/>
      <c r="BH36" s="241"/>
      <c r="BI36" s="241"/>
      <c r="BJ36" s="241"/>
      <c r="BK36" s="241"/>
      <c r="BL36" s="242"/>
    </row>
    <row r="37" spans="1:64">
      <c r="A37" s="288" t="s">
        <v>177</v>
      </c>
      <c r="B37" s="288"/>
      <c r="C37" s="288"/>
      <c r="D37" s="288"/>
      <c r="E37" s="288"/>
      <c r="F37" s="288"/>
      <c r="G37" s="288"/>
      <c r="H37" s="288"/>
      <c r="I37" s="288"/>
      <c r="J37" s="288"/>
      <c r="K37" s="288"/>
      <c r="L37" s="288"/>
      <c r="M37" s="288"/>
      <c r="N37" s="288"/>
      <c r="O37" s="288"/>
      <c r="P37" s="288"/>
      <c r="Q37" s="288"/>
      <c r="R37" s="288"/>
      <c r="S37" s="288"/>
      <c r="T37" s="288"/>
      <c r="U37" s="240"/>
      <c r="V37" s="241"/>
      <c r="W37" s="241"/>
      <c r="X37" s="241"/>
      <c r="Y37" s="241"/>
      <c r="Z37" s="241"/>
      <c r="AA37" s="241"/>
      <c r="AB37" s="242"/>
      <c r="AC37" s="240"/>
      <c r="AD37" s="241"/>
      <c r="AE37" s="241"/>
      <c r="AF37" s="241"/>
      <c r="AG37" s="241"/>
      <c r="AH37" s="241"/>
      <c r="AI37" s="241"/>
      <c r="AJ37" s="242"/>
      <c r="AK37" s="240"/>
      <c r="AL37" s="241"/>
      <c r="AM37" s="241"/>
      <c r="AN37" s="241"/>
      <c r="AO37" s="241"/>
      <c r="AP37" s="241"/>
      <c r="AQ37" s="241"/>
      <c r="AR37" s="241"/>
      <c r="AS37" s="242"/>
      <c r="AT37" s="240"/>
      <c r="AU37" s="241"/>
      <c r="AV37" s="241"/>
      <c r="AW37" s="241"/>
      <c r="AX37" s="241"/>
      <c r="AY37" s="241"/>
      <c r="AZ37" s="241"/>
      <c r="BA37" s="241"/>
      <c r="BB37" s="241"/>
      <c r="BC37" s="242"/>
      <c r="BD37" s="240"/>
      <c r="BE37" s="241"/>
      <c r="BF37" s="241"/>
      <c r="BG37" s="241"/>
      <c r="BH37" s="241"/>
      <c r="BI37" s="241"/>
      <c r="BJ37" s="241"/>
      <c r="BK37" s="241"/>
      <c r="BL37" s="242"/>
    </row>
    <row r="38" spans="1:64">
      <c r="A38" s="288" t="s">
        <v>178</v>
      </c>
      <c r="B38" s="288"/>
      <c r="C38" s="288"/>
      <c r="D38" s="288"/>
      <c r="E38" s="288"/>
      <c r="F38" s="288"/>
      <c r="G38" s="288"/>
      <c r="H38" s="288"/>
      <c r="I38" s="288"/>
      <c r="J38" s="288"/>
      <c r="K38" s="288"/>
      <c r="L38" s="288"/>
      <c r="M38" s="288"/>
      <c r="N38" s="288"/>
      <c r="O38" s="288"/>
      <c r="P38" s="288"/>
      <c r="Q38" s="288"/>
      <c r="R38" s="288"/>
      <c r="S38" s="288"/>
      <c r="T38" s="288"/>
      <c r="U38" s="240"/>
      <c r="V38" s="241"/>
      <c r="W38" s="241"/>
      <c r="X38" s="241"/>
      <c r="Y38" s="241"/>
      <c r="Z38" s="241"/>
      <c r="AA38" s="241"/>
      <c r="AB38" s="242"/>
      <c r="AC38" s="240"/>
      <c r="AD38" s="241"/>
      <c r="AE38" s="241"/>
      <c r="AF38" s="241"/>
      <c r="AG38" s="241"/>
      <c r="AH38" s="241"/>
      <c r="AI38" s="241"/>
      <c r="AJ38" s="242"/>
      <c r="AK38" s="240"/>
      <c r="AL38" s="241"/>
      <c r="AM38" s="241"/>
      <c r="AN38" s="241"/>
      <c r="AO38" s="241"/>
      <c r="AP38" s="241"/>
      <c r="AQ38" s="241"/>
      <c r="AR38" s="241"/>
      <c r="AS38" s="242"/>
      <c r="AT38" s="240"/>
      <c r="AU38" s="241"/>
      <c r="AV38" s="241"/>
      <c r="AW38" s="241"/>
      <c r="AX38" s="241"/>
      <c r="AY38" s="241"/>
      <c r="AZ38" s="241"/>
      <c r="BA38" s="241"/>
      <c r="BB38" s="241"/>
      <c r="BC38" s="242"/>
      <c r="BD38" s="240"/>
      <c r="BE38" s="241"/>
      <c r="BF38" s="241"/>
      <c r="BG38" s="241"/>
      <c r="BH38" s="241"/>
      <c r="BI38" s="241"/>
      <c r="BJ38" s="241"/>
      <c r="BK38" s="241"/>
      <c r="BL38" s="242"/>
    </row>
    <row r="39" spans="1:64">
      <c r="A39" s="288" t="s">
        <v>61</v>
      </c>
      <c r="B39" s="288"/>
      <c r="C39" s="288"/>
      <c r="D39" s="288"/>
      <c r="E39" s="288"/>
      <c r="F39" s="288"/>
      <c r="G39" s="288"/>
      <c r="H39" s="288"/>
      <c r="I39" s="288"/>
      <c r="J39" s="288"/>
      <c r="K39" s="288"/>
      <c r="L39" s="288"/>
      <c r="M39" s="288"/>
      <c r="N39" s="288"/>
      <c r="O39" s="288"/>
      <c r="P39" s="288"/>
      <c r="Q39" s="288"/>
      <c r="R39" s="288"/>
      <c r="S39" s="288"/>
      <c r="T39" s="288"/>
      <c r="U39" s="240"/>
      <c r="V39" s="241"/>
      <c r="W39" s="241"/>
      <c r="X39" s="241"/>
      <c r="Y39" s="241"/>
      <c r="Z39" s="241"/>
      <c r="AA39" s="241"/>
      <c r="AB39" s="242"/>
      <c r="AC39" s="240"/>
      <c r="AD39" s="241"/>
      <c r="AE39" s="241"/>
      <c r="AF39" s="241"/>
      <c r="AG39" s="241"/>
      <c r="AH39" s="241"/>
      <c r="AI39" s="241"/>
      <c r="AJ39" s="242"/>
      <c r="AK39" s="240"/>
      <c r="AL39" s="241"/>
      <c r="AM39" s="241"/>
      <c r="AN39" s="241"/>
      <c r="AO39" s="241"/>
      <c r="AP39" s="241"/>
      <c r="AQ39" s="241"/>
      <c r="AR39" s="241"/>
      <c r="AS39" s="242"/>
      <c r="AT39" s="240"/>
      <c r="AU39" s="241"/>
      <c r="AV39" s="241"/>
      <c r="AW39" s="241"/>
      <c r="AX39" s="241"/>
      <c r="AY39" s="241"/>
      <c r="AZ39" s="241"/>
      <c r="BA39" s="241"/>
      <c r="BB39" s="241"/>
      <c r="BC39" s="242"/>
      <c r="BD39" s="240"/>
      <c r="BE39" s="241"/>
      <c r="BF39" s="241"/>
      <c r="BG39" s="241"/>
      <c r="BH39" s="241"/>
      <c r="BI39" s="241"/>
      <c r="BJ39" s="241"/>
      <c r="BK39" s="241"/>
      <c r="BL39" s="242"/>
    </row>
    <row r="40" spans="1:64">
      <c r="A40" s="288" t="s">
        <v>179</v>
      </c>
      <c r="B40" s="288"/>
      <c r="C40" s="288"/>
      <c r="D40" s="288"/>
      <c r="E40" s="288"/>
      <c r="F40" s="288"/>
      <c r="G40" s="288"/>
      <c r="H40" s="288"/>
      <c r="I40" s="288"/>
      <c r="J40" s="288"/>
      <c r="K40" s="288"/>
      <c r="L40" s="288"/>
      <c r="M40" s="288"/>
      <c r="N40" s="288"/>
      <c r="O40" s="288"/>
      <c r="P40" s="288"/>
      <c r="Q40" s="288"/>
      <c r="R40" s="288"/>
      <c r="S40" s="288"/>
      <c r="T40" s="288"/>
      <c r="U40" s="240"/>
      <c r="V40" s="241"/>
      <c r="W40" s="241"/>
      <c r="X40" s="241"/>
      <c r="Y40" s="241"/>
      <c r="Z40" s="241"/>
      <c r="AA40" s="241"/>
      <c r="AB40" s="242"/>
      <c r="AC40" s="240"/>
      <c r="AD40" s="241"/>
      <c r="AE40" s="241"/>
      <c r="AF40" s="241"/>
      <c r="AG40" s="241"/>
      <c r="AH40" s="241"/>
      <c r="AI40" s="241"/>
      <c r="AJ40" s="242"/>
      <c r="AK40" s="240"/>
      <c r="AL40" s="241"/>
      <c r="AM40" s="241"/>
      <c r="AN40" s="241"/>
      <c r="AO40" s="241"/>
      <c r="AP40" s="241"/>
      <c r="AQ40" s="241"/>
      <c r="AR40" s="241"/>
      <c r="AS40" s="242"/>
      <c r="AT40" s="240"/>
      <c r="AU40" s="241"/>
      <c r="AV40" s="241"/>
      <c r="AW40" s="241"/>
      <c r="AX40" s="241"/>
      <c r="AY40" s="241"/>
      <c r="AZ40" s="241"/>
      <c r="BA40" s="241"/>
      <c r="BB40" s="241"/>
      <c r="BC40" s="242"/>
      <c r="BD40" s="240"/>
      <c r="BE40" s="241"/>
      <c r="BF40" s="241"/>
      <c r="BG40" s="241"/>
      <c r="BH40" s="241"/>
      <c r="BI40" s="241"/>
      <c r="BJ40" s="241"/>
      <c r="BK40" s="241"/>
      <c r="BL40" s="242"/>
    </row>
    <row r="41" spans="1:64">
      <c r="A41" s="288" t="s">
        <v>180</v>
      </c>
      <c r="B41" s="288"/>
      <c r="C41" s="288"/>
      <c r="D41" s="288"/>
      <c r="E41" s="288"/>
      <c r="F41" s="288"/>
      <c r="G41" s="288"/>
      <c r="H41" s="288"/>
      <c r="I41" s="288"/>
      <c r="J41" s="288"/>
      <c r="K41" s="288"/>
      <c r="L41" s="288"/>
      <c r="M41" s="288"/>
      <c r="N41" s="288"/>
      <c r="O41" s="288"/>
      <c r="P41" s="288"/>
      <c r="Q41" s="288"/>
      <c r="R41" s="288"/>
      <c r="S41" s="288"/>
      <c r="T41" s="288"/>
      <c r="U41" s="240"/>
      <c r="V41" s="241"/>
      <c r="W41" s="241"/>
      <c r="X41" s="241"/>
      <c r="Y41" s="241"/>
      <c r="Z41" s="241"/>
      <c r="AA41" s="241"/>
      <c r="AB41" s="242"/>
      <c r="AC41" s="240"/>
      <c r="AD41" s="241"/>
      <c r="AE41" s="241"/>
      <c r="AF41" s="241"/>
      <c r="AG41" s="241"/>
      <c r="AH41" s="241"/>
      <c r="AI41" s="241"/>
      <c r="AJ41" s="242"/>
      <c r="AK41" s="240"/>
      <c r="AL41" s="241"/>
      <c r="AM41" s="241"/>
      <c r="AN41" s="241"/>
      <c r="AO41" s="241"/>
      <c r="AP41" s="241"/>
      <c r="AQ41" s="241"/>
      <c r="AR41" s="241"/>
      <c r="AS41" s="242"/>
      <c r="AT41" s="240"/>
      <c r="AU41" s="241"/>
      <c r="AV41" s="241"/>
      <c r="AW41" s="241"/>
      <c r="AX41" s="241"/>
      <c r="AY41" s="241"/>
      <c r="AZ41" s="241"/>
      <c r="BA41" s="241"/>
      <c r="BB41" s="241"/>
      <c r="BC41" s="242"/>
      <c r="BD41" s="240"/>
      <c r="BE41" s="241"/>
      <c r="BF41" s="241"/>
      <c r="BG41" s="241"/>
      <c r="BH41" s="241"/>
      <c r="BI41" s="241"/>
      <c r="BJ41" s="241"/>
      <c r="BK41" s="241"/>
      <c r="BL41" s="242"/>
    </row>
    <row r="42" spans="1:64">
      <c r="A42" s="287" t="s">
        <v>181</v>
      </c>
      <c r="B42" s="287"/>
      <c r="C42" s="287"/>
      <c r="D42" s="287"/>
      <c r="E42" s="287"/>
      <c r="F42" s="287"/>
      <c r="G42" s="287"/>
      <c r="H42" s="287"/>
      <c r="I42" s="287"/>
      <c r="J42" s="287"/>
      <c r="K42" s="287"/>
      <c r="L42" s="287"/>
      <c r="M42" s="287"/>
      <c r="N42" s="287"/>
      <c r="O42" s="287"/>
      <c r="P42" s="287"/>
      <c r="Q42" s="287"/>
      <c r="R42" s="287"/>
      <c r="S42" s="287"/>
      <c r="T42" s="287"/>
      <c r="U42" s="227"/>
      <c r="V42" s="228"/>
      <c r="W42" s="228"/>
      <c r="X42" s="228"/>
      <c r="Y42" s="228"/>
      <c r="Z42" s="228"/>
      <c r="AA42" s="228"/>
      <c r="AB42" s="229"/>
      <c r="AC42" s="227"/>
      <c r="AD42" s="228"/>
      <c r="AE42" s="228"/>
      <c r="AF42" s="228"/>
      <c r="AG42" s="228"/>
      <c r="AH42" s="228"/>
      <c r="AI42" s="228"/>
      <c r="AJ42" s="229"/>
      <c r="AK42" s="227"/>
      <c r="AL42" s="228"/>
      <c r="AM42" s="228"/>
      <c r="AN42" s="228"/>
      <c r="AO42" s="228"/>
      <c r="AP42" s="228"/>
      <c r="AQ42" s="228"/>
      <c r="AR42" s="228"/>
      <c r="AS42" s="229"/>
      <c r="AT42" s="227"/>
      <c r="AU42" s="228"/>
      <c r="AV42" s="228"/>
      <c r="AW42" s="228"/>
      <c r="AX42" s="228"/>
      <c r="AY42" s="228"/>
      <c r="AZ42" s="228"/>
      <c r="BA42" s="228"/>
      <c r="BB42" s="228"/>
      <c r="BC42" s="229"/>
      <c r="BD42" s="227"/>
      <c r="BE42" s="228"/>
      <c r="BF42" s="228"/>
      <c r="BG42" s="228"/>
      <c r="BH42" s="228"/>
      <c r="BI42" s="228"/>
      <c r="BJ42" s="228"/>
      <c r="BK42" s="228"/>
      <c r="BL42" s="229"/>
    </row>
    <row r="43" spans="1:64">
      <c r="A43" s="289" t="s">
        <v>182</v>
      </c>
      <c r="B43" s="289"/>
      <c r="C43" s="289"/>
      <c r="D43" s="289"/>
      <c r="E43" s="289"/>
      <c r="F43" s="289"/>
      <c r="G43" s="289"/>
      <c r="H43" s="289"/>
      <c r="I43" s="289"/>
      <c r="J43" s="289"/>
      <c r="K43" s="289"/>
      <c r="L43" s="289"/>
      <c r="M43" s="289"/>
      <c r="N43" s="289"/>
      <c r="O43" s="289"/>
      <c r="P43" s="289"/>
      <c r="Q43" s="289"/>
      <c r="R43" s="289"/>
      <c r="S43" s="289"/>
      <c r="T43" s="289"/>
      <c r="U43" s="230"/>
      <c r="V43" s="231"/>
      <c r="W43" s="231"/>
      <c r="X43" s="231"/>
      <c r="Y43" s="231"/>
      <c r="Z43" s="231"/>
      <c r="AA43" s="231"/>
      <c r="AB43" s="232"/>
      <c r="AC43" s="230"/>
      <c r="AD43" s="231"/>
      <c r="AE43" s="231"/>
      <c r="AF43" s="231"/>
      <c r="AG43" s="231"/>
      <c r="AH43" s="231"/>
      <c r="AI43" s="231"/>
      <c r="AJ43" s="232"/>
      <c r="AK43" s="230"/>
      <c r="AL43" s="231"/>
      <c r="AM43" s="231"/>
      <c r="AN43" s="231"/>
      <c r="AO43" s="231"/>
      <c r="AP43" s="231"/>
      <c r="AQ43" s="231"/>
      <c r="AR43" s="231"/>
      <c r="AS43" s="232"/>
      <c r="AT43" s="224"/>
      <c r="AU43" s="225"/>
      <c r="AV43" s="225"/>
      <c r="AW43" s="225"/>
      <c r="AX43" s="225"/>
      <c r="AY43" s="225"/>
      <c r="AZ43" s="225"/>
      <c r="BA43" s="225"/>
      <c r="BB43" s="225"/>
      <c r="BC43" s="226"/>
      <c r="BD43" s="294">
        <v>0.5</v>
      </c>
      <c r="BE43" s="295"/>
      <c r="BF43" s="295"/>
      <c r="BG43" s="295"/>
      <c r="BH43" s="295"/>
      <c r="BI43" s="295"/>
      <c r="BJ43" s="295"/>
      <c r="BK43" s="295"/>
      <c r="BL43" s="296"/>
    </row>
    <row r="44" spans="1:64">
      <c r="A44" s="288" t="s">
        <v>183</v>
      </c>
      <c r="B44" s="288"/>
      <c r="C44" s="288"/>
      <c r="D44" s="288"/>
      <c r="E44" s="288"/>
      <c r="F44" s="288"/>
      <c r="G44" s="288"/>
      <c r="H44" s="288"/>
      <c r="I44" s="288"/>
      <c r="J44" s="288"/>
      <c r="K44" s="288"/>
      <c r="L44" s="288"/>
      <c r="M44" s="288"/>
      <c r="N44" s="288"/>
      <c r="O44" s="288"/>
      <c r="P44" s="288"/>
      <c r="Q44" s="288"/>
      <c r="R44" s="288"/>
      <c r="S44" s="288"/>
      <c r="T44" s="288"/>
      <c r="U44" s="291"/>
      <c r="V44" s="292"/>
      <c r="W44" s="292"/>
      <c r="X44" s="292"/>
      <c r="Y44" s="292"/>
      <c r="Z44" s="292"/>
      <c r="AA44" s="292"/>
      <c r="AB44" s="293"/>
      <c r="AC44" s="291"/>
      <c r="AD44" s="292"/>
      <c r="AE44" s="292"/>
      <c r="AF44" s="292"/>
      <c r="AG44" s="292"/>
      <c r="AH44" s="292"/>
      <c r="AI44" s="292"/>
      <c r="AJ44" s="293"/>
      <c r="AK44" s="291"/>
      <c r="AL44" s="292"/>
      <c r="AM44" s="292"/>
      <c r="AN44" s="292"/>
      <c r="AO44" s="292"/>
      <c r="AP44" s="292"/>
      <c r="AQ44" s="292"/>
      <c r="AR44" s="292"/>
      <c r="AS44" s="293"/>
      <c r="AT44" s="240"/>
      <c r="AU44" s="241"/>
      <c r="AV44" s="241"/>
      <c r="AW44" s="241"/>
      <c r="AX44" s="241"/>
      <c r="AY44" s="241"/>
      <c r="AZ44" s="241"/>
      <c r="BA44" s="241"/>
      <c r="BB44" s="241"/>
      <c r="BC44" s="242"/>
      <c r="BD44" s="297"/>
      <c r="BE44" s="298"/>
      <c r="BF44" s="298"/>
      <c r="BG44" s="298"/>
      <c r="BH44" s="298"/>
      <c r="BI44" s="298"/>
      <c r="BJ44" s="298"/>
      <c r="BK44" s="298"/>
      <c r="BL44" s="299"/>
    </row>
    <row r="45" spans="1:64">
      <c r="A45" s="288" t="s">
        <v>184</v>
      </c>
      <c r="B45" s="288"/>
      <c r="C45" s="288"/>
      <c r="D45" s="288"/>
      <c r="E45" s="288"/>
      <c r="F45" s="288"/>
      <c r="G45" s="288"/>
      <c r="H45" s="288"/>
      <c r="I45" s="288"/>
      <c r="J45" s="288"/>
      <c r="K45" s="288"/>
      <c r="L45" s="288"/>
      <c r="M45" s="288"/>
      <c r="N45" s="288"/>
      <c r="O45" s="288"/>
      <c r="P45" s="288"/>
      <c r="Q45" s="288"/>
      <c r="R45" s="288"/>
      <c r="S45" s="288"/>
      <c r="T45" s="288"/>
      <c r="U45" s="291"/>
      <c r="V45" s="292"/>
      <c r="W45" s="292"/>
      <c r="X45" s="292"/>
      <c r="Y45" s="292"/>
      <c r="Z45" s="292"/>
      <c r="AA45" s="292"/>
      <c r="AB45" s="293"/>
      <c r="AC45" s="291"/>
      <c r="AD45" s="292"/>
      <c r="AE45" s="292"/>
      <c r="AF45" s="292"/>
      <c r="AG45" s="292"/>
      <c r="AH45" s="292"/>
      <c r="AI45" s="292"/>
      <c r="AJ45" s="293"/>
      <c r="AK45" s="291"/>
      <c r="AL45" s="292"/>
      <c r="AM45" s="292"/>
      <c r="AN45" s="292"/>
      <c r="AO45" s="292"/>
      <c r="AP45" s="292"/>
      <c r="AQ45" s="292"/>
      <c r="AR45" s="292"/>
      <c r="AS45" s="293"/>
      <c r="AT45" s="240"/>
      <c r="AU45" s="241"/>
      <c r="AV45" s="241"/>
      <c r="AW45" s="241"/>
      <c r="AX45" s="241"/>
      <c r="AY45" s="241"/>
      <c r="AZ45" s="241"/>
      <c r="BA45" s="241"/>
      <c r="BB45" s="241"/>
      <c r="BC45" s="242"/>
      <c r="BD45" s="297"/>
      <c r="BE45" s="298"/>
      <c r="BF45" s="298"/>
      <c r="BG45" s="298"/>
      <c r="BH45" s="298"/>
      <c r="BI45" s="298"/>
      <c r="BJ45" s="298"/>
      <c r="BK45" s="298"/>
      <c r="BL45" s="299"/>
    </row>
    <row r="46" spans="1:64">
      <c r="A46" s="288" t="s">
        <v>185</v>
      </c>
      <c r="B46" s="288"/>
      <c r="C46" s="288"/>
      <c r="D46" s="288"/>
      <c r="E46" s="288"/>
      <c r="F46" s="288"/>
      <c r="G46" s="288"/>
      <c r="H46" s="288"/>
      <c r="I46" s="288"/>
      <c r="J46" s="288"/>
      <c r="K46" s="288"/>
      <c r="L46" s="288"/>
      <c r="M46" s="288"/>
      <c r="N46" s="288"/>
      <c r="O46" s="288"/>
      <c r="P46" s="288"/>
      <c r="Q46" s="288"/>
      <c r="R46" s="288"/>
      <c r="S46" s="288"/>
      <c r="T46" s="288"/>
      <c r="U46" s="291"/>
      <c r="V46" s="292"/>
      <c r="W46" s="292"/>
      <c r="X46" s="292"/>
      <c r="Y46" s="292"/>
      <c r="Z46" s="292"/>
      <c r="AA46" s="292"/>
      <c r="AB46" s="293"/>
      <c r="AC46" s="291"/>
      <c r="AD46" s="292"/>
      <c r="AE46" s="292"/>
      <c r="AF46" s="292"/>
      <c r="AG46" s="292"/>
      <c r="AH46" s="292"/>
      <c r="AI46" s="292"/>
      <c r="AJ46" s="293"/>
      <c r="AK46" s="291"/>
      <c r="AL46" s="292"/>
      <c r="AM46" s="292"/>
      <c r="AN46" s="292"/>
      <c r="AO46" s="292"/>
      <c r="AP46" s="292"/>
      <c r="AQ46" s="292"/>
      <c r="AR46" s="292"/>
      <c r="AS46" s="293"/>
      <c r="AT46" s="240"/>
      <c r="AU46" s="241"/>
      <c r="AV46" s="241"/>
      <c r="AW46" s="241"/>
      <c r="AX46" s="241"/>
      <c r="AY46" s="241"/>
      <c r="AZ46" s="241"/>
      <c r="BA46" s="241"/>
      <c r="BB46" s="241"/>
      <c r="BC46" s="242"/>
      <c r="BD46" s="297"/>
      <c r="BE46" s="298"/>
      <c r="BF46" s="298"/>
      <c r="BG46" s="298"/>
      <c r="BH46" s="298"/>
      <c r="BI46" s="298"/>
      <c r="BJ46" s="298"/>
      <c r="BK46" s="298"/>
      <c r="BL46" s="299"/>
    </row>
    <row r="47" spans="1:64">
      <c r="A47" s="287" t="s">
        <v>118</v>
      </c>
      <c r="B47" s="287"/>
      <c r="C47" s="287"/>
      <c r="D47" s="287"/>
      <c r="E47" s="287"/>
      <c r="F47" s="287"/>
      <c r="G47" s="287"/>
      <c r="H47" s="287"/>
      <c r="I47" s="287"/>
      <c r="J47" s="287"/>
      <c r="K47" s="287"/>
      <c r="L47" s="287"/>
      <c r="M47" s="287"/>
      <c r="N47" s="287"/>
      <c r="O47" s="287"/>
      <c r="P47" s="287"/>
      <c r="Q47" s="287"/>
      <c r="R47" s="287"/>
      <c r="S47" s="287"/>
      <c r="T47" s="287"/>
      <c r="U47" s="233"/>
      <c r="V47" s="234"/>
      <c r="W47" s="234"/>
      <c r="X47" s="234"/>
      <c r="Y47" s="234"/>
      <c r="Z47" s="234"/>
      <c r="AA47" s="234"/>
      <c r="AB47" s="235"/>
      <c r="AC47" s="233"/>
      <c r="AD47" s="234"/>
      <c r="AE47" s="234"/>
      <c r="AF47" s="234"/>
      <c r="AG47" s="234"/>
      <c r="AH47" s="234"/>
      <c r="AI47" s="234"/>
      <c r="AJ47" s="235"/>
      <c r="AK47" s="233"/>
      <c r="AL47" s="234"/>
      <c r="AM47" s="234"/>
      <c r="AN47" s="234"/>
      <c r="AO47" s="234"/>
      <c r="AP47" s="234"/>
      <c r="AQ47" s="234"/>
      <c r="AR47" s="234"/>
      <c r="AS47" s="235"/>
      <c r="AT47" s="227"/>
      <c r="AU47" s="228"/>
      <c r="AV47" s="228"/>
      <c r="AW47" s="228"/>
      <c r="AX47" s="228"/>
      <c r="AY47" s="228"/>
      <c r="AZ47" s="228"/>
      <c r="BA47" s="228"/>
      <c r="BB47" s="228"/>
      <c r="BC47" s="229"/>
      <c r="BD47" s="300"/>
      <c r="BE47" s="301"/>
      <c r="BF47" s="301"/>
      <c r="BG47" s="301"/>
      <c r="BH47" s="301"/>
      <c r="BI47" s="301"/>
      <c r="BJ47" s="301"/>
      <c r="BK47" s="301"/>
      <c r="BL47" s="302"/>
    </row>
    <row r="48" spans="1:64">
      <c r="A48" s="289" t="s">
        <v>186</v>
      </c>
      <c r="B48" s="289"/>
      <c r="C48" s="289"/>
      <c r="D48" s="289"/>
      <c r="E48" s="289"/>
      <c r="F48" s="289"/>
      <c r="G48" s="289"/>
      <c r="H48" s="289"/>
      <c r="I48" s="289"/>
      <c r="J48" s="289"/>
      <c r="K48" s="289"/>
      <c r="L48" s="289"/>
      <c r="M48" s="289"/>
      <c r="N48" s="289"/>
      <c r="O48" s="289"/>
      <c r="P48" s="289"/>
      <c r="Q48" s="289"/>
      <c r="R48" s="289"/>
      <c r="S48" s="289"/>
      <c r="T48" s="289"/>
      <c r="U48" s="239">
        <v>0</v>
      </c>
      <c r="V48" s="225"/>
      <c r="W48" s="225"/>
      <c r="X48" s="225"/>
      <c r="Y48" s="225"/>
      <c r="Z48" s="225"/>
      <c r="AA48" s="225"/>
      <c r="AB48" s="226"/>
      <c r="AC48" s="239">
        <v>0</v>
      </c>
      <c r="AD48" s="225"/>
      <c r="AE48" s="225"/>
      <c r="AF48" s="225"/>
      <c r="AG48" s="225"/>
      <c r="AH48" s="225"/>
      <c r="AI48" s="225"/>
      <c r="AJ48" s="226"/>
      <c r="AK48" s="239">
        <v>1</v>
      </c>
      <c r="AL48" s="225"/>
      <c r="AM48" s="225"/>
      <c r="AN48" s="225"/>
      <c r="AO48" s="225"/>
      <c r="AP48" s="225"/>
      <c r="AQ48" s="225"/>
      <c r="AR48" s="225"/>
      <c r="AS48" s="226"/>
      <c r="AT48" s="224" t="s">
        <v>120</v>
      </c>
      <c r="AU48" s="225"/>
      <c r="AV48" s="225"/>
      <c r="AW48" s="225"/>
      <c r="AX48" s="225"/>
      <c r="AY48" s="225"/>
      <c r="AZ48" s="225"/>
      <c r="BA48" s="225"/>
      <c r="BB48" s="225"/>
      <c r="BC48" s="226"/>
      <c r="BD48" s="224">
        <v>0.5</v>
      </c>
      <c r="BE48" s="225"/>
      <c r="BF48" s="225"/>
      <c r="BG48" s="225"/>
      <c r="BH48" s="225"/>
      <c r="BI48" s="225"/>
      <c r="BJ48" s="225"/>
      <c r="BK48" s="225"/>
      <c r="BL48" s="226"/>
    </row>
    <row r="49" spans="1:64">
      <c r="A49" s="288" t="s">
        <v>187</v>
      </c>
      <c r="B49" s="288"/>
      <c r="C49" s="288"/>
      <c r="D49" s="288"/>
      <c r="E49" s="288"/>
      <c r="F49" s="288"/>
      <c r="G49" s="288"/>
      <c r="H49" s="288"/>
      <c r="I49" s="288"/>
      <c r="J49" s="288"/>
      <c r="K49" s="288"/>
      <c r="L49" s="288"/>
      <c r="M49" s="288"/>
      <c r="N49" s="288"/>
      <c r="O49" s="288"/>
      <c r="P49" s="288"/>
      <c r="Q49" s="288"/>
      <c r="R49" s="288"/>
      <c r="S49" s="288"/>
      <c r="T49" s="288"/>
      <c r="U49" s="240"/>
      <c r="V49" s="241"/>
      <c r="W49" s="241"/>
      <c r="X49" s="241"/>
      <c r="Y49" s="241"/>
      <c r="Z49" s="241"/>
      <c r="AA49" s="241"/>
      <c r="AB49" s="242"/>
      <c r="AC49" s="240"/>
      <c r="AD49" s="241"/>
      <c r="AE49" s="241"/>
      <c r="AF49" s="241"/>
      <c r="AG49" s="241"/>
      <c r="AH49" s="241"/>
      <c r="AI49" s="241"/>
      <c r="AJ49" s="242"/>
      <c r="AK49" s="240"/>
      <c r="AL49" s="241"/>
      <c r="AM49" s="241"/>
      <c r="AN49" s="241"/>
      <c r="AO49" s="241"/>
      <c r="AP49" s="241"/>
      <c r="AQ49" s="241"/>
      <c r="AR49" s="241"/>
      <c r="AS49" s="242"/>
      <c r="AT49" s="240"/>
      <c r="AU49" s="241"/>
      <c r="AV49" s="241"/>
      <c r="AW49" s="241"/>
      <c r="AX49" s="241"/>
      <c r="AY49" s="241"/>
      <c r="AZ49" s="241"/>
      <c r="BA49" s="241"/>
      <c r="BB49" s="241"/>
      <c r="BC49" s="242"/>
      <c r="BD49" s="240"/>
      <c r="BE49" s="241"/>
      <c r="BF49" s="241"/>
      <c r="BG49" s="241"/>
      <c r="BH49" s="241"/>
      <c r="BI49" s="241"/>
      <c r="BJ49" s="241"/>
      <c r="BK49" s="241"/>
      <c r="BL49" s="242"/>
    </row>
    <row r="50" spans="1:64">
      <c r="A50" s="288" t="s">
        <v>188</v>
      </c>
      <c r="B50" s="288"/>
      <c r="C50" s="288"/>
      <c r="D50" s="288"/>
      <c r="E50" s="288"/>
      <c r="F50" s="288"/>
      <c r="G50" s="288"/>
      <c r="H50" s="288"/>
      <c r="I50" s="288"/>
      <c r="J50" s="288"/>
      <c r="K50" s="288"/>
      <c r="L50" s="288"/>
      <c r="M50" s="288"/>
      <c r="N50" s="288"/>
      <c r="O50" s="288"/>
      <c r="P50" s="288"/>
      <c r="Q50" s="288"/>
      <c r="R50" s="288"/>
      <c r="S50" s="288"/>
      <c r="T50" s="288"/>
      <c r="U50" s="240"/>
      <c r="V50" s="241"/>
      <c r="W50" s="241"/>
      <c r="X50" s="241"/>
      <c r="Y50" s="241"/>
      <c r="Z50" s="241"/>
      <c r="AA50" s="241"/>
      <c r="AB50" s="242"/>
      <c r="AC50" s="240"/>
      <c r="AD50" s="241"/>
      <c r="AE50" s="241"/>
      <c r="AF50" s="241"/>
      <c r="AG50" s="241"/>
      <c r="AH50" s="241"/>
      <c r="AI50" s="241"/>
      <c r="AJ50" s="242"/>
      <c r="AK50" s="240"/>
      <c r="AL50" s="241"/>
      <c r="AM50" s="241"/>
      <c r="AN50" s="241"/>
      <c r="AO50" s="241"/>
      <c r="AP50" s="241"/>
      <c r="AQ50" s="241"/>
      <c r="AR50" s="241"/>
      <c r="AS50" s="242"/>
      <c r="AT50" s="240"/>
      <c r="AU50" s="241"/>
      <c r="AV50" s="241"/>
      <c r="AW50" s="241"/>
      <c r="AX50" s="241"/>
      <c r="AY50" s="241"/>
      <c r="AZ50" s="241"/>
      <c r="BA50" s="241"/>
      <c r="BB50" s="241"/>
      <c r="BC50" s="242"/>
      <c r="BD50" s="240"/>
      <c r="BE50" s="241"/>
      <c r="BF50" s="241"/>
      <c r="BG50" s="241"/>
      <c r="BH50" s="241"/>
      <c r="BI50" s="241"/>
      <c r="BJ50" s="241"/>
      <c r="BK50" s="241"/>
      <c r="BL50" s="242"/>
    </row>
    <row r="51" spans="1:64">
      <c r="A51" s="288" t="s">
        <v>189</v>
      </c>
      <c r="B51" s="288"/>
      <c r="C51" s="288"/>
      <c r="D51" s="288"/>
      <c r="E51" s="288"/>
      <c r="F51" s="288"/>
      <c r="G51" s="288"/>
      <c r="H51" s="288"/>
      <c r="I51" s="288"/>
      <c r="J51" s="288"/>
      <c r="K51" s="288"/>
      <c r="L51" s="288"/>
      <c r="M51" s="288"/>
      <c r="N51" s="288"/>
      <c r="O51" s="288"/>
      <c r="P51" s="288"/>
      <c r="Q51" s="288"/>
      <c r="R51" s="288"/>
      <c r="S51" s="288"/>
      <c r="T51" s="288"/>
      <c r="U51" s="240"/>
      <c r="V51" s="241"/>
      <c r="W51" s="241"/>
      <c r="X51" s="241"/>
      <c r="Y51" s="241"/>
      <c r="Z51" s="241"/>
      <c r="AA51" s="241"/>
      <c r="AB51" s="242"/>
      <c r="AC51" s="240"/>
      <c r="AD51" s="241"/>
      <c r="AE51" s="241"/>
      <c r="AF51" s="241"/>
      <c r="AG51" s="241"/>
      <c r="AH51" s="241"/>
      <c r="AI51" s="241"/>
      <c r="AJ51" s="242"/>
      <c r="AK51" s="240"/>
      <c r="AL51" s="241"/>
      <c r="AM51" s="241"/>
      <c r="AN51" s="241"/>
      <c r="AO51" s="241"/>
      <c r="AP51" s="241"/>
      <c r="AQ51" s="241"/>
      <c r="AR51" s="241"/>
      <c r="AS51" s="242"/>
      <c r="AT51" s="240"/>
      <c r="AU51" s="241"/>
      <c r="AV51" s="241"/>
      <c r="AW51" s="241"/>
      <c r="AX51" s="241"/>
      <c r="AY51" s="241"/>
      <c r="AZ51" s="241"/>
      <c r="BA51" s="241"/>
      <c r="BB51" s="241"/>
      <c r="BC51" s="242"/>
      <c r="BD51" s="240"/>
      <c r="BE51" s="241"/>
      <c r="BF51" s="241"/>
      <c r="BG51" s="241"/>
      <c r="BH51" s="241"/>
      <c r="BI51" s="241"/>
      <c r="BJ51" s="241"/>
      <c r="BK51" s="241"/>
      <c r="BL51" s="242"/>
    </row>
    <row r="52" spans="1:64">
      <c r="A52" s="288" t="s">
        <v>137</v>
      </c>
      <c r="B52" s="288"/>
      <c r="C52" s="288"/>
      <c r="D52" s="288"/>
      <c r="E52" s="288"/>
      <c r="F52" s="288"/>
      <c r="G52" s="288"/>
      <c r="H52" s="288"/>
      <c r="I52" s="288"/>
      <c r="J52" s="288"/>
      <c r="K52" s="288"/>
      <c r="L52" s="288"/>
      <c r="M52" s="288"/>
      <c r="N52" s="288"/>
      <c r="O52" s="288"/>
      <c r="P52" s="288"/>
      <c r="Q52" s="288"/>
      <c r="R52" s="288"/>
      <c r="S52" s="288"/>
      <c r="T52" s="288"/>
      <c r="U52" s="240"/>
      <c r="V52" s="241"/>
      <c r="W52" s="241"/>
      <c r="X52" s="241"/>
      <c r="Y52" s="241"/>
      <c r="Z52" s="241"/>
      <c r="AA52" s="241"/>
      <c r="AB52" s="242"/>
      <c r="AC52" s="240"/>
      <c r="AD52" s="241"/>
      <c r="AE52" s="241"/>
      <c r="AF52" s="241"/>
      <c r="AG52" s="241"/>
      <c r="AH52" s="241"/>
      <c r="AI52" s="241"/>
      <c r="AJ52" s="242"/>
      <c r="AK52" s="240"/>
      <c r="AL52" s="241"/>
      <c r="AM52" s="241"/>
      <c r="AN52" s="241"/>
      <c r="AO52" s="241"/>
      <c r="AP52" s="241"/>
      <c r="AQ52" s="241"/>
      <c r="AR52" s="241"/>
      <c r="AS52" s="242"/>
      <c r="AT52" s="240"/>
      <c r="AU52" s="241"/>
      <c r="AV52" s="241"/>
      <c r="AW52" s="241"/>
      <c r="AX52" s="241"/>
      <c r="AY52" s="241"/>
      <c r="AZ52" s="241"/>
      <c r="BA52" s="241"/>
      <c r="BB52" s="241"/>
      <c r="BC52" s="242"/>
      <c r="BD52" s="240"/>
      <c r="BE52" s="241"/>
      <c r="BF52" s="241"/>
      <c r="BG52" s="241"/>
      <c r="BH52" s="241"/>
      <c r="BI52" s="241"/>
      <c r="BJ52" s="241"/>
      <c r="BK52" s="241"/>
      <c r="BL52" s="242"/>
    </row>
    <row r="53" spans="1:64">
      <c r="A53" s="287" t="s">
        <v>138</v>
      </c>
      <c r="B53" s="287"/>
      <c r="C53" s="287"/>
      <c r="D53" s="287"/>
      <c r="E53" s="287"/>
      <c r="F53" s="287"/>
      <c r="G53" s="287"/>
      <c r="H53" s="287"/>
      <c r="I53" s="287"/>
      <c r="J53" s="287"/>
      <c r="K53" s="287"/>
      <c r="L53" s="287"/>
      <c r="M53" s="287"/>
      <c r="N53" s="287"/>
      <c r="O53" s="287"/>
      <c r="P53" s="287"/>
      <c r="Q53" s="287"/>
      <c r="R53" s="287"/>
      <c r="S53" s="287"/>
      <c r="T53" s="287"/>
      <c r="U53" s="227"/>
      <c r="V53" s="228"/>
      <c r="W53" s="228"/>
      <c r="X53" s="228"/>
      <c r="Y53" s="228"/>
      <c r="Z53" s="228"/>
      <c r="AA53" s="228"/>
      <c r="AB53" s="229"/>
      <c r="AC53" s="227"/>
      <c r="AD53" s="228"/>
      <c r="AE53" s="228"/>
      <c r="AF53" s="228"/>
      <c r="AG53" s="228"/>
      <c r="AH53" s="228"/>
      <c r="AI53" s="228"/>
      <c r="AJ53" s="229"/>
      <c r="AK53" s="227"/>
      <c r="AL53" s="228"/>
      <c r="AM53" s="228"/>
      <c r="AN53" s="228"/>
      <c r="AO53" s="228"/>
      <c r="AP53" s="228"/>
      <c r="AQ53" s="228"/>
      <c r="AR53" s="228"/>
      <c r="AS53" s="229"/>
      <c r="AT53" s="227"/>
      <c r="AU53" s="228"/>
      <c r="AV53" s="228"/>
      <c r="AW53" s="228"/>
      <c r="AX53" s="228"/>
      <c r="AY53" s="228"/>
      <c r="AZ53" s="228"/>
      <c r="BA53" s="228"/>
      <c r="BB53" s="228"/>
      <c r="BC53" s="229"/>
      <c r="BD53" s="227"/>
      <c r="BE53" s="228"/>
      <c r="BF53" s="228"/>
      <c r="BG53" s="228"/>
      <c r="BH53" s="228"/>
      <c r="BI53" s="228"/>
      <c r="BJ53" s="228"/>
      <c r="BK53" s="228"/>
      <c r="BL53" s="229"/>
    </row>
    <row r="54" spans="1:64">
      <c r="A54" s="289" t="s">
        <v>190</v>
      </c>
      <c r="B54" s="289"/>
      <c r="C54" s="289"/>
      <c r="D54" s="289"/>
      <c r="E54" s="289"/>
      <c r="F54" s="289"/>
      <c r="G54" s="289"/>
      <c r="H54" s="289"/>
      <c r="I54" s="289"/>
      <c r="J54" s="289"/>
      <c r="K54" s="289"/>
      <c r="L54" s="289"/>
      <c r="M54" s="289"/>
      <c r="N54" s="289"/>
      <c r="O54" s="289"/>
      <c r="P54" s="289"/>
      <c r="Q54" s="289"/>
      <c r="R54" s="289"/>
      <c r="S54" s="289"/>
      <c r="T54" s="289"/>
      <c r="U54" s="224" t="s">
        <v>47</v>
      </c>
      <c r="V54" s="225"/>
      <c r="W54" s="225"/>
      <c r="X54" s="225"/>
      <c r="Y54" s="225"/>
      <c r="Z54" s="225"/>
      <c r="AA54" s="225"/>
      <c r="AB54" s="226"/>
      <c r="AC54" s="224" t="s">
        <v>47</v>
      </c>
      <c r="AD54" s="225"/>
      <c r="AE54" s="225"/>
      <c r="AF54" s="225"/>
      <c r="AG54" s="225"/>
      <c r="AH54" s="225"/>
      <c r="AI54" s="225"/>
      <c r="AJ54" s="226"/>
      <c r="AK54" s="224" t="s">
        <v>47</v>
      </c>
      <c r="AL54" s="225"/>
      <c r="AM54" s="225"/>
      <c r="AN54" s="225"/>
      <c r="AO54" s="225"/>
      <c r="AP54" s="225"/>
      <c r="AQ54" s="225"/>
      <c r="AR54" s="225"/>
      <c r="AS54" s="226"/>
      <c r="AT54" s="224" t="s">
        <v>47</v>
      </c>
      <c r="AU54" s="225"/>
      <c r="AV54" s="225"/>
      <c r="AW54" s="225"/>
      <c r="AX54" s="225"/>
      <c r="AY54" s="225"/>
      <c r="AZ54" s="225"/>
      <c r="BA54" s="225"/>
      <c r="BB54" s="225"/>
      <c r="BC54" s="226"/>
      <c r="BD54" s="294">
        <v>0.5</v>
      </c>
      <c r="BE54" s="295"/>
      <c r="BF54" s="295"/>
      <c r="BG54" s="295"/>
      <c r="BH54" s="295"/>
      <c r="BI54" s="295"/>
      <c r="BJ54" s="295"/>
      <c r="BK54" s="295"/>
      <c r="BL54" s="296"/>
    </row>
    <row r="55" spans="1:64">
      <c r="A55" s="303" t="s">
        <v>191</v>
      </c>
      <c r="B55" s="288"/>
      <c r="C55" s="288"/>
      <c r="D55" s="288"/>
      <c r="E55" s="288"/>
      <c r="F55" s="288"/>
      <c r="G55" s="288"/>
      <c r="H55" s="288"/>
      <c r="I55" s="288"/>
      <c r="J55" s="288"/>
      <c r="K55" s="288"/>
      <c r="L55" s="288"/>
      <c r="M55" s="288"/>
      <c r="N55" s="288"/>
      <c r="O55" s="288"/>
      <c r="P55" s="288"/>
      <c r="Q55" s="288"/>
      <c r="R55" s="288"/>
      <c r="S55" s="288"/>
      <c r="T55" s="288"/>
      <c r="U55" s="240"/>
      <c r="V55" s="241"/>
      <c r="W55" s="241"/>
      <c r="X55" s="241"/>
      <c r="Y55" s="241"/>
      <c r="Z55" s="241"/>
      <c r="AA55" s="241"/>
      <c r="AB55" s="242"/>
      <c r="AC55" s="240"/>
      <c r="AD55" s="241"/>
      <c r="AE55" s="241"/>
      <c r="AF55" s="241"/>
      <c r="AG55" s="241"/>
      <c r="AH55" s="241"/>
      <c r="AI55" s="241"/>
      <c r="AJ55" s="242"/>
      <c r="AK55" s="240"/>
      <c r="AL55" s="241"/>
      <c r="AM55" s="241"/>
      <c r="AN55" s="241"/>
      <c r="AO55" s="241"/>
      <c r="AP55" s="241"/>
      <c r="AQ55" s="241"/>
      <c r="AR55" s="241"/>
      <c r="AS55" s="242"/>
      <c r="AT55" s="240"/>
      <c r="AU55" s="241"/>
      <c r="AV55" s="241"/>
      <c r="AW55" s="241"/>
      <c r="AX55" s="241"/>
      <c r="AY55" s="241"/>
      <c r="AZ55" s="241"/>
      <c r="BA55" s="241"/>
      <c r="BB55" s="241"/>
      <c r="BC55" s="242"/>
      <c r="BD55" s="297"/>
      <c r="BE55" s="298"/>
      <c r="BF55" s="298"/>
      <c r="BG55" s="298"/>
      <c r="BH55" s="298"/>
      <c r="BI55" s="298"/>
      <c r="BJ55" s="298"/>
      <c r="BK55" s="298"/>
      <c r="BL55" s="299"/>
    </row>
    <row r="56" spans="1:64">
      <c r="A56" s="288" t="s">
        <v>192</v>
      </c>
      <c r="B56" s="288"/>
      <c r="C56" s="288"/>
      <c r="D56" s="288"/>
      <c r="E56" s="288"/>
      <c r="F56" s="288"/>
      <c r="G56" s="288"/>
      <c r="H56" s="288"/>
      <c r="I56" s="288"/>
      <c r="J56" s="288"/>
      <c r="K56" s="288"/>
      <c r="L56" s="288"/>
      <c r="M56" s="288"/>
      <c r="N56" s="288"/>
      <c r="O56" s="288"/>
      <c r="P56" s="288"/>
      <c r="Q56" s="288"/>
      <c r="R56" s="288"/>
      <c r="S56" s="288"/>
      <c r="T56" s="288"/>
      <c r="U56" s="240"/>
      <c r="V56" s="241"/>
      <c r="W56" s="241"/>
      <c r="X56" s="241"/>
      <c r="Y56" s="241"/>
      <c r="Z56" s="241"/>
      <c r="AA56" s="241"/>
      <c r="AB56" s="242"/>
      <c r="AC56" s="240"/>
      <c r="AD56" s="241"/>
      <c r="AE56" s="241"/>
      <c r="AF56" s="241"/>
      <c r="AG56" s="241"/>
      <c r="AH56" s="241"/>
      <c r="AI56" s="241"/>
      <c r="AJ56" s="242"/>
      <c r="AK56" s="240"/>
      <c r="AL56" s="241"/>
      <c r="AM56" s="241"/>
      <c r="AN56" s="241"/>
      <c r="AO56" s="241"/>
      <c r="AP56" s="241"/>
      <c r="AQ56" s="241"/>
      <c r="AR56" s="241"/>
      <c r="AS56" s="242"/>
      <c r="AT56" s="240"/>
      <c r="AU56" s="241"/>
      <c r="AV56" s="241"/>
      <c r="AW56" s="241"/>
      <c r="AX56" s="241"/>
      <c r="AY56" s="241"/>
      <c r="AZ56" s="241"/>
      <c r="BA56" s="241"/>
      <c r="BB56" s="241"/>
      <c r="BC56" s="242"/>
      <c r="BD56" s="297"/>
      <c r="BE56" s="298"/>
      <c r="BF56" s="298"/>
      <c r="BG56" s="298"/>
      <c r="BH56" s="298"/>
      <c r="BI56" s="298"/>
      <c r="BJ56" s="298"/>
      <c r="BK56" s="298"/>
      <c r="BL56" s="299"/>
    </row>
    <row r="57" spans="1:64">
      <c r="A57" s="287" t="s">
        <v>193</v>
      </c>
      <c r="B57" s="287"/>
      <c r="C57" s="287"/>
      <c r="D57" s="287"/>
      <c r="E57" s="287"/>
      <c r="F57" s="287"/>
      <c r="G57" s="287"/>
      <c r="H57" s="287"/>
      <c r="I57" s="287"/>
      <c r="J57" s="287"/>
      <c r="K57" s="287"/>
      <c r="L57" s="287"/>
      <c r="M57" s="287"/>
      <c r="N57" s="287"/>
      <c r="O57" s="287"/>
      <c r="P57" s="287"/>
      <c r="Q57" s="287"/>
      <c r="R57" s="287"/>
      <c r="S57" s="287"/>
      <c r="T57" s="287"/>
      <c r="U57" s="227"/>
      <c r="V57" s="228"/>
      <c r="W57" s="228"/>
      <c r="X57" s="228"/>
      <c r="Y57" s="228"/>
      <c r="Z57" s="228"/>
      <c r="AA57" s="228"/>
      <c r="AB57" s="229"/>
      <c r="AC57" s="227"/>
      <c r="AD57" s="228"/>
      <c r="AE57" s="228"/>
      <c r="AF57" s="228"/>
      <c r="AG57" s="228"/>
      <c r="AH57" s="228"/>
      <c r="AI57" s="228"/>
      <c r="AJ57" s="229"/>
      <c r="AK57" s="227"/>
      <c r="AL57" s="228"/>
      <c r="AM57" s="228"/>
      <c r="AN57" s="228"/>
      <c r="AO57" s="228"/>
      <c r="AP57" s="228"/>
      <c r="AQ57" s="228"/>
      <c r="AR57" s="228"/>
      <c r="AS57" s="229"/>
      <c r="AT57" s="227"/>
      <c r="AU57" s="228"/>
      <c r="AV57" s="228"/>
      <c r="AW57" s="228"/>
      <c r="AX57" s="228"/>
      <c r="AY57" s="228"/>
      <c r="AZ57" s="228"/>
      <c r="BA57" s="228"/>
      <c r="BB57" s="228"/>
      <c r="BC57" s="229"/>
      <c r="BD57" s="300"/>
      <c r="BE57" s="301"/>
      <c r="BF57" s="301"/>
      <c r="BG57" s="301"/>
      <c r="BH57" s="301"/>
      <c r="BI57" s="301"/>
      <c r="BJ57" s="301"/>
      <c r="BK57" s="301"/>
      <c r="BL57" s="302"/>
    </row>
    <row r="58" spans="1:64">
      <c r="A58" s="304" t="s">
        <v>52</v>
      </c>
      <c r="B58" s="304"/>
      <c r="C58" s="304"/>
      <c r="D58" s="304"/>
      <c r="E58" s="304"/>
      <c r="F58" s="304"/>
      <c r="G58" s="304"/>
      <c r="H58" s="304"/>
      <c r="I58" s="304"/>
      <c r="J58" s="304"/>
      <c r="K58" s="304"/>
      <c r="L58" s="304"/>
      <c r="M58" s="304"/>
      <c r="N58" s="304"/>
      <c r="O58" s="304"/>
      <c r="P58" s="304"/>
      <c r="Q58" s="304"/>
      <c r="R58" s="304"/>
      <c r="S58" s="304"/>
      <c r="T58" s="304"/>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6"/>
      <c r="AU58" s="306"/>
      <c r="AV58" s="306"/>
      <c r="AW58" s="306"/>
      <c r="AX58" s="306"/>
      <c r="AY58" s="306"/>
      <c r="AZ58" s="306"/>
      <c r="BA58" s="306"/>
      <c r="BB58" s="306"/>
      <c r="BC58" s="306"/>
      <c r="BD58" s="306"/>
      <c r="BE58" s="306"/>
      <c r="BF58" s="306"/>
      <c r="BG58" s="306"/>
      <c r="BH58" s="306"/>
      <c r="BI58" s="306"/>
      <c r="BJ58" s="306"/>
      <c r="BK58" s="306"/>
      <c r="BL58" s="306"/>
    </row>
    <row r="59" spans="1:64">
      <c r="A59" s="290" t="s">
        <v>194</v>
      </c>
      <c r="B59" s="289"/>
      <c r="C59" s="289"/>
      <c r="D59" s="289"/>
      <c r="E59" s="289"/>
      <c r="F59" s="289"/>
      <c r="G59" s="289"/>
      <c r="H59" s="289"/>
      <c r="I59" s="289"/>
      <c r="J59" s="289"/>
      <c r="K59" s="289"/>
      <c r="L59" s="289"/>
      <c r="M59" s="289"/>
      <c r="N59" s="289"/>
      <c r="O59" s="289"/>
      <c r="P59" s="289"/>
      <c r="Q59" s="289"/>
      <c r="R59" s="289"/>
      <c r="S59" s="289"/>
      <c r="T59" s="289"/>
      <c r="U59" s="224">
        <v>1</v>
      </c>
      <c r="V59" s="225"/>
      <c r="W59" s="225"/>
      <c r="X59" s="225"/>
      <c r="Y59" s="225"/>
      <c r="Z59" s="225"/>
      <c r="AA59" s="225"/>
      <c r="AB59" s="226"/>
      <c r="AC59" s="224">
        <v>1</v>
      </c>
      <c r="AD59" s="225"/>
      <c r="AE59" s="225"/>
      <c r="AF59" s="225"/>
      <c r="AG59" s="225"/>
      <c r="AH59" s="225"/>
      <c r="AI59" s="225"/>
      <c r="AJ59" s="226"/>
      <c r="AK59" s="239">
        <v>1</v>
      </c>
      <c r="AL59" s="225"/>
      <c r="AM59" s="225"/>
      <c r="AN59" s="225"/>
      <c r="AO59" s="225"/>
      <c r="AP59" s="225"/>
      <c r="AQ59" s="225"/>
      <c r="AR59" s="225"/>
      <c r="AS59" s="226"/>
      <c r="AT59" s="224" t="s">
        <v>54</v>
      </c>
      <c r="AU59" s="225"/>
      <c r="AV59" s="225"/>
      <c r="AW59" s="225"/>
      <c r="AX59" s="225"/>
      <c r="AY59" s="225"/>
      <c r="AZ59" s="225"/>
      <c r="BA59" s="225"/>
      <c r="BB59" s="225"/>
      <c r="BC59" s="226"/>
      <c r="BD59" s="224">
        <v>0.5</v>
      </c>
      <c r="BE59" s="225"/>
      <c r="BF59" s="225"/>
      <c r="BG59" s="225"/>
      <c r="BH59" s="225"/>
      <c r="BI59" s="225"/>
      <c r="BJ59" s="225"/>
      <c r="BK59" s="225"/>
      <c r="BL59" s="226"/>
    </row>
    <row r="60" spans="1:64">
      <c r="A60" s="303" t="s">
        <v>195</v>
      </c>
      <c r="B60" s="288"/>
      <c r="C60" s="288"/>
      <c r="D60" s="288"/>
      <c r="E60" s="288"/>
      <c r="F60" s="288"/>
      <c r="G60" s="288"/>
      <c r="H60" s="288"/>
      <c r="I60" s="288"/>
      <c r="J60" s="288"/>
      <c r="K60" s="288"/>
      <c r="L60" s="288"/>
      <c r="M60" s="288"/>
      <c r="N60" s="288"/>
      <c r="O60" s="288"/>
      <c r="P60" s="288"/>
      <c r="Q60" s="288"/>
      <c r="R60" s="288"/>
      <c r="S60" s="288"/>
      <c r="T60" s="288"/>
      <c r="U60" s="240"/>
      <c r="V60" s="241"/>
      <c r="W60" s="241"/>
      <c r="X60" s="241"/>
      <c r="Y60" s="241"/>
      <c r="Z60" s="241"/>
      <c r="AA60" s="241"/>
      <c r="AB60" s="242"/>
      <c r="AC60" s="240"/>
      <c r="AD60" s="241"/>
      <c r="AE60" s="241"/>
      <c r="AF60" s="241"/>
      <c r="AG60" s="241"/>
      <c r="AH60" s="241"/>
      <c r="AI60" s="241"/>
      <c r="AJ60" s="242"/>
      <c r="AK60" s="240"/>
      <c r="AL60" s="241"/>
      <c r="AM60" s="241"/>
      <c r="AN60" s="241"/>
      <c r="AO60" s="241"/>
      <c r="AP60" s="241"/>
      <c r="AQ60" s="241"/>
      <c r="AR60" s="241"/>
      <c r="AS60" s="242"/>
      <c r="AT60" s="240"/>
      <c r="AU60" s="241"/>
      <c r="AV60" s="241"/>
      <c r="AW60" s="241"/>
      <c r="AX60" s="241"/>
      <c r="AY60" s="241"/>
      <c r="AZ60" s="241"/>
      <c r="BA60" s="241"/>
      <c r="BB60" s="241"/>
      <c r="BC60" s="242"/>
      <c r="BD60" s="240"/>
      <c r="BE60" s="241"/>
      <c r="BF60" s="241"/>
      <c r="BG60" s="241"/>
      <c r="BH60" s="241"/>
      <c r="BI60" s="241"/>
      <c r="BJ60" s="241"/>
      <c r="BK60" s="241"/>
      <c r="BL60" s="242"/>
    </row>
    <row r="61" spans="1:64">
      <c r="A61" s="288" t="s">
        <v>196</v>
      </c>
      <c r="B61" s="288"/>
      <c r="C61" s="288"/>
      <c r="D61" s="288"/>
      <c r="E61" s="288"/>
      <c r="F61" s="288"/>
      <c r="G61" s="288"/>
      <c r="H61" s="288"/>
      <c r="I61" s="288"/>
      <c r="J61" s="288"/>
      <c r="K61" s="288"/>
      <c r="L61" s="288"/>
      <c r="M61" s="288"/>
      <c r="N61" s="288"/>
      <c r="O61" s="288"/>
      <c r="P61" s="288"/>
      <c r="Q61" s="288"/>
      <c r="R61" s="288"/>
      <c r="S61" s="288"/>
      <c r="T61" s="288"/>
      <c r="U61" s="240"/>
      <c r="V61" s="241"/>
      <c r="W61" s="241"/>
      <c r="X61" s="241"/>
      <c r="Y61" s="241"/>
      <c r="Z61" s="241"/>
      <c r="AA61" s="241"/>
      <c r="AB61" s="242"/>
      <c r="AC61" s="240"/>
      <c r="AD61" s="241"/>
      <c r="AE61" s="241"/>
      <c r="AF61" s="241"/>
      <c r="AG61" s="241"/>
      <c r="AH61" s="241"/>
      <c r="AI61" s="241"/>
      <c r="AJ61" s="242"/>
      <c r="AK61" s="240"/>
      <c r="AL61" s="241"/>
      <c r="AM61" s="241"/>
      <c r="AN61" s="241"/>
      <c r="AO61" s="241"/>
      <c r="AP61" s="241"/>
      <c r="AQ61" s="241"/>
      <c r="AR61" s="241"/>
      <c r="AS61" s="242"/>
      <c r="AT61" s="240"/>
      <c r="AU61" s="241"/>
      <c r="AV61" s="241"/>
      <c r="AW61" s="241"/>
      <c r="AX61" s="241"/>
      <c r="AY61" s="241"/>
      <c r="AZ61" s="241"/>
      <c r="BA61" s="241"/>
      <c r="BB61" s="241"/>
      <c r="BC61" s="242"/>
      <c r="BD61" s="240"/>
      <c r="BE61" s="241"/>
      <c r="BF61" s="241"/>
      <c r="BG61" s="241"/>
      <c r="BH61" s="241"/>
      <c r="BI61" s="241"/>
      <c r="BJ61" s="241"/>
      <c r="BK61" s="241"/>
      <c r="BL61" s="242"/>
    </row>
    <row r="62" spans="1:64">
      <c r="A62" s="288" t="s">
        <v>197</v>
      </c>
      <c r="B62" s="288"/>
      <c r="C62" s="288"/>
      <c r="D62" s="288"/>
      <c r="E62" s="288"/>
      <c r="F62" s="288"/>
      <c r="G62" s="288"/>
      <c r="H62" s="288"/>
      <c r="I62" s="288"/>
      <c r="J62" s="288"/>
      <c r="K62" s="288"/>
      <c r="L62" s="288"/>
      <c r="M62" s="288"/>
      <c r="N62" s="288"/>
      <c r="O62" s="288"/>
      <c r="P62" s="288"/>
      <c r="Q62" s="288"/>
      <c r="R62" s="288"/>
      <c r="S62" s="288"/>
      <c r="T62" s="288"/>
      <c r="U62" s="240"/>
      <c r="V62" s="241"/>
      <c r="W62" s="241"/>
      <c r="X62" s="241"/>
      <c r="Y62" s="241"/>
      <c r="Z62" s="241"/>
      <c r="AA62" s="241"/>
      <c r="AB62" s="242"/>
      <c r="AC62" s="240"/>
      <c r="AD62" s="241"/>
      <c r="AE62" s="241"/>
      <c r="AF62" s="241"/>
      <c r="AG62" s="241"/>
      <c r="AH62" s="241"/>
      <c r="AI62" s="241"/>
      <c r="AJ62" s="242"/>
      <c r="AK62" s="240"/>
      <c r="AL62" s="241"/>
      <c r="AM62" s="241"/>
      <c r="AN62" s="241"/>
      <c r="AO62" s="241"/>
      <c r="AP62" s="241"/>
      <c r="AQ62" s="241"/>
      <c r="AR62" s="241"/>
      <c r="AS62" s="242"/>
      <c r="AT62" s="240"/>
      <c r="AU62" s="241"/>
      <c r="AV62" s="241"/>
      <c r="AW62" s="241"/>
      <c r="AX62" s="241"/>
      <c r="AY62" s="241"/>
      <c r="AZ62" s="241"/>
      <c r="BA62" s="241"/>
      <c r="BB62" s="241"/>
      <c r="BC62" s="242"/>
      <c r="BD62" s="240"/>
      <c r="BE62" s="241"/>
      <c r="BF62" s="241"/>
      <c r="BG62" s="241"/>
      <c r="BH62" s="241"/>
      <c r="BI62" s="241"/>
      <c r="BJ62" s="241"/>
      <c r="BK62" s="241"/>
      <c r="BL62" s="242"/>
    </row>
    <row r="63" spans="1:64">
      <c r="A63" s="288" t="s">
        <v>198</v>
      </c>
      <c r="B63" s="288"/>
      <c r="C63" s="288"/>
      <c r="D63" s="288"/>
      <c r="E63" s="288"/>
      <c r="F63" s="288"/>
      <c r="G63" s="288"/>
      <c r="H63" s="288"/>
      <c r="I63" s="288"/>
      <c r="J63" s="288"/>
      <c r="K63" s="288"/>
      <c r="L63" s="288"/>
      <c r="M63" s="288"/>
      <c r="N63" s="288"/>
      <c r="O63" s="288"/>
      <c r="P63" s="288"/>
      <c r="Q63" s="288"/>
      <c r="R63" s="288"/>
      <c r="S63" s="288"/>
      <c r="T63" s="288"/>
      <c r="U63" s="240"/>
      <c r="V63" s="241"/>
      <c r="W63" s="241"/>
      <c r="X63" s="241"/>
      <c r="Y63" s="241"/>
      <c r="Z63" s="241"/>
      <c r="AA63" s="241"/>
      <c r="AB63" s="242"/>
      <c r="AC63" s="240"/>
      <c r="AD63" s="241"/>
      <c r="AE63" s="241"/>
      <c r="AF63" s="241"/>
      <c r="AG63" s="241"/>
      <c r="AH63" s="241"/>
      <c r="AI63" s="241"/>
      <c r="AJ63" s="242"/>
      <c r="AK63" s="240"/>
      <c r="AL63" s="241"/>
      <c r="AM63" s="241"/>
      <c r="AN63" s="241"/>
      <c r="AO63" s="241"/>
      <c r="AP63" s="241"/>
      <c r="AQ63" s="241"/>
      <c r="AR63" s="241"/>
      <c r="AS63" s="242"/>
      <c r="AT63" s="240"/>
      <c r="AU63" s="241"/>
      <c r="AV63" s="241"/>
      <c r="AW63" s="241"/>
      <c r="AX63" s="241"/>
      <c r="AY63" s="241"/>
      <c r="AZ63" s="241"/>
      <c r="BA63" s="241"/>
      <c r="BB63" s="241"/>
      <c r="BC63" s="242"/>
      <c r="BD63" s="240"/>
      <c r="BE63" s="241"/>
      <c r="BF63" s="241"/>
      <c r="BG63" s="241"/>
      <c r="BH63" s="241"/>
      <c r="BI63" s="241"/>
      <c r="BJ63" s="241"/>
      <c r="BK63" s="241"/>
      <c r="BL63" s="242"/>
    </row>
    <row r="64" spans="1:64">
      <c r="A64" s="287" t="s">
        <v>91</v>
      </c>
      <c r="B64" s="287"/>
      <c r="C64" s="287"/>
      <c r="D64" s="287"/>
      <c r="E64" s="287"/>
      <c r="F64" s="287"/>
      <c r="G64" s="287"/>
      <c r="H64" s="287"/>
      <c r="I64" s="287"/>
      <c r="J64" s="287"/>
      <c r="K64" s="287"/>
      <c r="L64" s="287"/>
      <c r="M64" s="287"/>
      <c r="N64" s="287"/>
      <c r="O64" s="287"/>
      <c r="P64" s="287"/>
      <c r="Q64" s="287"/>
      <c r="R64" s="287"/>
      <c r="S64" s="287"/>
      <c r="T64" s="287"/>
      <c r="U64" s="227"/>
      <c r="V64" s="228"/>
      <c r="W64" s="228"/>
      <c r="X64" s="228"/>
      <c r="Y64" s="228"/>
      <c r="Z64" s="228"/>
      <c r="AA64" s="228"/>
      <c r="AB64" s="229"/>
      <c r="AC64" s="227"/>
      <c r="AD64" s="228"/>
      <c r="AE64" s="228"/>
      <c r="AF64" s="228"/>
      <c r="AG64" s="228"/>
      <c r="AH64" s="228"/>
      <c r="AI64" s="228"/>
      <c r="AJ64" s="229"/>
      <c r="AK64" s="227"/>
      <c r="AL64" s="228"/>
      <c r="AM64" s="228"/>
      <c r="AN64" s="228"/>
      <c r="AO64" s="228"/>
      <c r="AP64" s="228"/>
      <c r="AQ64" s="228"/>
      <c r="AR64" s="228"/>
      <c r="AS64" s="229"/>
      <c r="AT64" s="227"/>
      <c r="AU64" s="228"/>
      <c r="AV64" s="228"/>
      <c r="AW64" s="228"/>
      <c r="AX64" s="228"/>
      <c r="AY64" s="228"/>
      <c r="AZ64" s="228"/>
      <c r="BA64" s="228"/>
      <c r="BB64" s="228"/>
      <c r="BC64" s="229"/>
      <c r="BD64" s="227"/>
      <c r="BE64" s="228"/>
      <c r="BF64" s="228"/>
      <c r="BG64" s="228"/>
      <c r="BH64" s="228"/>
      <c r="BI64" s="228"/>
      <c r="BJ64" s="228"/>
      <c r="BK64" s="228"/>
      <c r="BL64" s="229"/>
    </row>
    <row r="65" spans="1:64">
      <c r="A65" s="289" t="s">
        <v>199</v>
      </c>
      <c r="B65" s="289"/>
      <c r="C65" s="289"/>
      <c r="D65" s="289"/>
      <c r="E65" s="289"/>
      <c r="F65" s="289"/>
      <c r="G65" s="289"/>
      <c r="H65" s="289"/>
      <c r="I65" s="289"/>
      <c r="J65" s="289"/>
      <c r="K65" s="289"/>
      <c r="L65" s="289"/>
      <c r="M65" s="289"/>
      <c r="N65" s="289"/>
      <c r="O65" s="289"/>
      <c r="P65" s="289"/>
      <c r="Q65" s="289"/>
      <c r="R65" s="289"/>
      <c r="S65" s="289"/>
      <c r="T65" s="289"/>
      <c r="U65" s="239">
        <v>0</v>
      </c>
      <c r="V65" s="225"/>
      <c r="W65" s="225"/>
      <c r="X65" s="225"/>
      <c r="Y65" s="225"/>
      <c r="Z65" s="225"/>
      <c r="AA65" s="225"/>
      <c r="AB65" s="226"/>
      <c r="AC65" s="239">
        <v>0</v>
      </c>
      <c r="AD65" s="225"/>
      <c r="AE65" s="225"/>
      <c r="AF65" s="225"/>
      <c r="AG65" s="225"/>
      <c r="AH65" s="225"/>
      <c r="AI65" s="225"/>
      <c r="AJ65" s="226"/>
      <c r="AK65" s="239">
        <v>1</v>
      </c>
      <c r="AL65" s="225"/>
      <c r="AM65" s="225"/>
      <c r="AN65" s="225"/>
      <c r="AO65" s="225"/>
      <c r="AP65" s="225"/>
      <c r="AQ65" s="225"/>
      <c r="AR65" s="225"/>
      <c r="AS65" s="226"/>
      <c r="AT65" s="224" t="s">
        <v>120</v>
      </c>
      <c r="AU65" s="225"/>
      <c r="AV65" s="225"/>
      <c r="AW65" s="225"/>
      <c r="AX65" s="225"/>
      <c r="AY65" s="225"/>
      <c r="AZ65" s="225"/>
      <c r="BA65" s="225"/>
      <c r="BB65" s="225"/>
      <c r="BC65" s="226"/>
      <c r="BD65" s="224">
        <v>0.5</v>
      </c>
      <c r="BE65" s="225"/>
      <c r="BF65" s="225"/>
      <c r="BG65" s="225"/>
      <c r="BH65" s="225"/>
      <c r="BI65" s="225"/>
      <c r="BJ65" s="225"/>
      <c r="BK65" s="225"/>
      <c r="BL65" s="226"/>
    </row>
    <row r="66" spans="1:64">
      <c r="A66" s="288" t="s">
        <v>200</v>
      </c>
      <c r="B66" s="288"/>
      <c r="C66" s="288"/>
      <c r="D66" s="288"/>
      <c r="E66" s="288"/>
      <c r="F66" s="288"/>
      <c r="G66" s="288"/>
      <c r="H66" s="288"/>
      <c r="I66" s="288"/>
      <c r="J66" s="288"/>
      <c r="K66" s="288"/>
      <c r="L66" s="288"/>
      <c r="M66" s="288"/>
      <c r="N66" s="288"/>
      <c r="O66" s="288"/>
      <c r="P66" s="288"/>
      <c r="Q66" s="288"/>
      <c r="R66" s="288"/>
      <c r="S66" s="288"/>
      <c r="T66" s="288"/>
      <c r="U66" s="240"/>
      <c r="V66" s="241"/>
      <c r="W66" s="241"/>
      <c r="X66" s="241"/>
      <c r="Y66" s="241"/>
      <c r="Z66" s="241"/>
      <c r="AA66" s="241"/>
      <c r="AB66" s="242"/>
      <c r="AC66" s="240"/>
      <c r="AD66" s="241"/>
      <c r="AE66" s="241"/>
      <c r="AF66" s="241"/>
      <c r="AG66" s="241"/>
      <c r="AH66" s="241"/>
      <c r="AI66" s="241"/>
      <c r="AJ66" s="242"/>
      <c r="AK66" s="240"/>
      <c r="AL66" s="241"/>
      <c r="AM66" s="241"/>
      <c r="AN66" s="241"/>
      <c r="AO66" s="241"/>
      <c r="AP66" s="241"/>
      <c r="AQ66" s="241"/>
      <c r="AR66" s="241"/>
      <c r="AS66" s="242"/>
      <c r="AT66" s="240"/>
      <c r="AU66" s="241"/>
      <c r="AV66" s="241"/>
      <c r="AW66" s="241"/>
      <c r="AX66" s="241"/>
      <c r="AY66" s="241"/>
      <c r="AZ66" s="241"/>
      <c r="BA66" s="241"/>
      <c r="BB66" s="241"/>
      <c r="BC66" s="242"/>
      <c r="BD66" s="240"/>
      <c r="BE66" s="241"/>
      <c r="BF66" s="241"/>
      <c r="BG66" s="241"/>
      <c r="BH66" s="241"/>
      <c r="BI66" s="241"/>
      <c r="BJ66" s="241"/>
      <c r="BK66" s="241"/>
      <c r="BL66" s="242"/>
    </row>
    <row r="67" spans="1:64">
      <c r="A67" s="288" t="s">
        <v>201</v>
      </c>
      <c r="B67" s="288"/>
      <c r="C67" s="288"/>
      <c r="D67" s="288"/>
      <c r="E67" s="288"/>
      <c r="F67" s="288"/>
      <c r="G67" s="288"/>
      <c r="H67" s="288"/>
      <c r="I67" s="288"/>
      <c r="J67" s="288"/>
      <c r="K67" s="288"/>
      <c r="L67" s="288"/>
      <c r="M67" s="288"/>
      <c r="N67" s="288"/>
      <c r="O67" s="288"/>
      <c r="P67" s="288"/>
      <c r="Q67" s="288"/>
      <c r="R67" s="288"/>
      <c r="S67" s="288"/>
      <c r="T67" s="288"/>
      <c r="U67" s="240"/>
      <c r="V67" s="241"/>
      <c r="W67" s="241"/>
      <c r="X67" s="241"/>
      <c r="Y67" s="241"/>
      <c r="Z67" s="241"/>
      <c r="AA67" s="241"/>
      <c r="AB67" s="242"/>
      <c r="AC67" s="240"/>
      <c r="AD67" s="241"/>
      <c r="AE67" s="241"/>
      <c r="AF67" s="241"/>
      <c r="AG67" s="241"/>
      <c r="AH67" s="241"/>
      <c r="AI67" s="241"/>
      <c r="AJ67" s="242"/>
      <c r="AK67" s="240"/>
      <c r="AL67" s="241"/>
      <c r="AM67" s="241"/>
      <c r="AN67" s="241"/>
      <c r="AO67" s="241"/>
      <c r="AP67" s="241"/>
      <c r="AQ67" s="241"/>
      <c r="AR67" s="241"/>
      <c r="AS67" s="242"/>
      <c r="AT67" s="240"/>
      <c r="AU67" s="241"/>
      <c r="AV67" s="241"/>
      <c r="AW67" s="241"/>
      <c r="AX67" s="241"/>
      <c r="AY67" s="241"/>
      <c r="AZ67" s="241"/>
      <c r="BA67" s="241"/>
      <c r="BB67" s="241"/>
      <c r="BC67" s="242"/>
      <c r="BD67" s="240"/>
      <c r="BE67" s="241"/>
      <c r="BF67" s="241"/>
      <c r="BG67" s="241"/>
      <c r="BH67" s="241"/>
      <c r="BI67" s="241"/>
      <c r="BJ67" s="241"/>
      <c r="BK67" s="241"/>
      <c r="BL67" s="242"/>
    </row>
    <row r="68" spans="1:64">
      <c r="A68" s="288" t="s">
        <v>61</v>
      </c>
      <c r="B68" s="288"/>
      <c r="C68" s="288"/>
      <c r="D68" s="288"/>
      <c r="E68" s="288"/>
      <c r="F68" s="288"/>
      <c r="G68" s="288"/>
      <c r="H68" s="288"/>
      <c r="I68" s="288"/>
      <c r="J68" s="288"/>
      <c r="K68" s="288"/>
      <c r="L68" s="288"/>
      <c r="M68" s="288"/>
      <c r="N68" s="288"/>
      <c r="O68" s="288"/>
      <c r="P68" s="288"/>
      <c r="Q68" s="288"/>
      <c r="R68" s="288"/>
      <c r="S68" s="288"/>
      <c r="T68" s="288"/>
      <c r="U68" s="240"/>
      <c r="V68" s="241"/>
      <c r="W68" s="241"/>
      <c r="X68" s="241"/>
      <c r="Y68" s="241"/>
      <c r="Z68" s="241"/>
      <c r="AA68" s="241"/>
      <c r="AB68" s="242"/>
      <c r="AC68" s="240"/>
      <c r="AD68" s="241"/>
      <c r="AE68" s="241"/>
      <c r="AF68" s="241"/>
      <c r="AG68" s="241"/>
      <c r="AH68" s="241"/>
      <c r="AI68" s="241"/>
      <c r="AJ68" s="242"/>
      <c r="AK68" s="240"/>
      <c r="AL68" s="241"/>
      <c r="AM68" s="241"/>
      <c r="AN68" s="241"/>
      <c r="AO68" s="241"/>
      <c r="AP68" s="241"/>
      <c r="AQ68" s="241"/>
      <c r="AR68" s="241"/>
      <c r="AS68" s="242"/>
      <c r="AT68" s="240"/>
      <c r="AU68" s="241"/>
      <c r="AV68" s="241"/>
      <c r="AW68" s="241"/>
      <c r="AX68" s="241"/>
      <c r="AY68" s="241"/>
      <c r="AZ68" s="241"/>
      <c r="BA68" s="241"/>
      <c r="BB68" s="241"/>
      <c r="BC68" s="242"/>
      <c r="BD68" s="240"/>
      <c r="BE68" s="241"/>
      <c r="BF68" s="241"/>
      <c r="BG68" s="241"/>
      <c r="BH68" s="241"/>
      <c r="BI68" s="241"/>
      <c r="BJ68" s="241"/>
      <c r="BK68" s="241"/>
      <c r="BL68" s="242"/>
    </row>
    <row r="69" spans="1:64">
      <c r="A69" s="288" t="s">
        <v>202</v>
      </c>
      <c r="B69" s="288"/>
      <c r="C69" s="288"/>
      <c r="D69" s="288"/>
      <c r="E69" s="288"/>
      <c r="F69" s="288"/>
      <c r="G69" s="288"/>
      <c r="H69" s="288"/>
      <c r="I69" s="288"/>
      <c r="J69" s="288"/>
      <c r="K69" s="288"/>
      <c r="L69" s="288"/>
      <c r="M69" s="288"/>
      <c r="N69" s="288"/>
      <c r="O69" s="288"/>
      <c r="P69" s="288"/>
      <c r="Q69" s="288"/>
      <c r="R69" s="288"/>
      <c r="S69" s="288"/>
      <c r="T69" s="288"/>
      <c r="U69" s="240"/>
      <c r="V69" s="241"/>
      <c r="W69" s="241"/>
      <c r="X69" s="241"/>
      <c r="Y69" s="241"/>
      <c r="Z69" s="241"/>
      <c r="AA69" s="241"/>
      <c r="AB69" s="242"/>
      <c r="AC69" s="240"/>
      <c r="AD69" s="241"/>
      <c r="AE69" s="241"/>
      <c r="AF69" s="241"/>
      <c r="AG69" s="241"/>
      <c r="AH69" s="241"/>
      <c r="AI69" s="241"/>
      <c r="AJ69" s="242"/>
      <c r="AK69" s="240"/>
      <c r="AL69" s="241"/>
      <c r="AM69" s="241"/>
      <c r="AN69" s="241"/>
      <c r="AO69" s="241"/>
      <c r="AP69" s="241"/>
      <c r="AQ69" s="241"/>
      <c r="AR69" s="241"/>
      <c r="AS69" s="242"/>
      <c r="AT69" s="240"/>
      <c r="AU69" s="241"/>
      <c r="AV69" s="241"/>
      <c r="AW69" s="241"/>
      <c r="AX69" s="241"/>
      <c r="AY69" s="241"/>
      <c r="AZ69" s="241"/>
      <c r="BA69" s="241"/>
      <c r="BB69" s="241"/>
      <c r="BC69" s="242"/>
      <c r="BD69" s="240"/>
      <c r="BE69" s="241"/>
      <c r="BF69" s="241"/>
      <c r="BG69" s="241"/>
      <c r="BH69" s="241"/>
      <c r="BI69" s="241"/>
      <c r="BJ69" s="241"/>
      <c r="BK69" s="241"/>
      <c r="BL69" s="242"/>
    </row>
    <row r="70" spans="1:64">
      <c r="A70" s="288" t="s">
        <v>203</v>
      </c>
      <c r="B70" s="288"/>
      <c r="C70" s="288"/>
      <c r="D70" s="288"/>
      <c r="E70" s="288"/>
      <c r="F70" s="288"/>
      <c r="G70" s="288"/>
      <c r="H70" s="288"/>
      <c r="I70" s="288"/>
      <c r="J70" s="288"/>
      <c r="K70" s="288"/>
      <c r="L70" s="288"/>
      <c r="M70" s="288"/>
      <c r="N70" s="288"/>
      <c r="O70" s="288"/>
      <c r="P70" s="288"/>
      <c r="Q70" s="288"/>
      <c r="R70" s="288"/>
      <c r="S70" s="288"/>
      <c r="T70" s="288"/>
      <c r="U70" s="240"/>
      <c r="V70" s="241"/>
      <c r="W70" s="241"/>
      <c r="X70" s="241"/>
      <c r="Y70" s="241"/>
      <c r="Z70" s="241"/>
      <c r="AA70" s="241"/>
      <c r="AB70" s="242"/>
      <c r="AC70" s="240"/>
      <c r="AD70" s="241"/>
      <c r="AE70" s="241"/>
      <c r="AF70" s="241"/>
      <c r="AG70" s="241"/>
      <c r="AH70" s="241"/>
      <c r="AI70" s="241"/>
      <c r="AJ70" s="242"/>
      <c r="AK70" s="240"/>
      <c r="AL70" s="241"/>
      <c r="AM70" s="241"/>
      <c r="AN70" s="241"/>
      <c r="AO70" s="241"/>
      <c r="AP70" s="241"/>
      <c r="AQ70" s="241"/>
      <c r="AR70" s="241"/>
      <c r="AS70" s="242"/>
      <c r="AT70" s="240"/>
      <c r="AU70" s="241"/>
      <c r="AV70" s="241"/>
      <c r="AW70" s="241"/>
      <c r="AX70" s="241"/>
      <c r="AY70" s="241"/>
      <c r="AZ70" s="241"/>
      <c r="BA70" s="241"/>
      <c r="BB70" s="241"/>
      <c r="BC70" s="242"/>
      <c r="BD70" s="240"/>
      <c r="BE70" s="241"/>
      <c r="BF70" s="241"/>
      <c r="BG70" s="241"/>
      <c r="BH70" s="241"/>
      <c r="BI70" s="241"/>
      <c r="BJ70" s="241"/>
      <c r="BK70" s="241"/>
      <c r="BL70" s="242"/>
    </row>
    <row r="71" spans="1:64">
      <c r="A71" s="288" t="s">
        <v>204</v>
      </c>
      <c r="B71" s="288"/>
      <c r="C71" s="288"/>
      <c r="D71" s="288"/>
      <c r="E71" s="288"/>
      <c r="F71" s="288"/>
      <c r="G71" s="288"/>
      <c r="H71" s="288"/>
      <c r="I71" s="288"/>
      <c r="J71" s="288"/>
      <c r="K71" s="288"/>
      <c r="L71" s="288"/>
      <c r="M71" s="288"/>
      <c r="N71" s="288"/>
      <c r="O71" s="288"/>
      <c r="P71" s="288"/>
      <c r="Q71" s="288"/>
      <c r="R71" s="288"/>
      <c r="S71" s="288"/>
      <c r="T71" s="288"/>
      <c r="U71" s="240"/>
      <c r="V71" s="241"/>
      <c r="W71" s="241"/>
      <c r="X71" s="241"/>
      <c r="Y71" s="241"/>
      <c r="Z71" s="241"/>
      <c r="AA71" s="241"/>
      <c r="AB71" s="242"/>
      <c r="AC71" s="240"/>
      <c r="AD71" s="241"/>
      <c r="AE71" s="241"/>
      <c r="AF71" s="241"/>
      <c r="AG71" s="241"/>
      <c r="AH71" s="241"/>
      <c r="AI71" s="241"/>
      <c r="AJ71" s="242"/>
      <c r="AK71" s="240"/>
      <c r="AL71" s="241"/>
      <c r="AM71" s="241"/>
      <c r="AN71" s="241"/>
      <c r="AO71" s="241"/>
      <c r="AP71" s="241"/>
      <c r="AQ71" s="241"/>
      <c r="AR71" s="241"/>
      <c r="AS71" s="242"/>
      <c r="AT71" s="240"/>
      <c r="AU71" s="241"/>
      <c r="AV71" s="241"/>
      <c r="AW71" s="241"/>
      <c r="AX71" s="241"/>
      <c r="AY71" s="241"/>
      <c r="AZ71" s="241"/>
      <c r="BA71" s="241"/>
      <c r="BB71" s="241"/>
      <c r="BC71" s="242"/>
      <c r="BD71" s="240"/>
      <c r="BE71" s="241"/>
      <c r="BF71" s="241"/>
      <c r="BG71" s="241"/>
      <c r="BH71" s="241"/>
      <c r="BI71" s="241"/>
      <c r="BJ71" s="241"/>
      <c r="BK71" s="241"/>
      <c r="BL71" s="242"/>
    </row>
    <row r="72" spans="1:64">
      <c r="A72" s="303" t="s">
        <v>205</v>
      </c>
      <c r="B72" s="288"/>
      <c r="C72" s="288"/>
      <c r="D72" s="288"/>
      <c r="E72" s="288"/>
      <c r="F72" s="288"/>
      <c r="G72" s="288"/>
      <c r="H72" s="288"/>
      <c r="I72" s="288"/>
      <c r="J72" s="288"/>
      <c r="K72" s="288"/>
      <c r="L72" s="288"/>
      <c r="M72" s="288"/>
      <c r="N72" s="288"/>
      <c r="O72" s="288"/>
      <c r="P72" s="288"/>
      <c r="Q72" s="288"/>
      <c r="R72" s="288"/>
      <c r="S72" s="288"/>
      <c r="T72" s="288"/>
      <c r="U72" s="240"/>
      <c r="V72" s="241"/>
      <c r="W72" s="241"/>
      <c r="X72" s="241"/>
      <c r="Y72" s="241"/>
      <c r="Z72" s="241"/>
      <c r="AA72" s="241"/>
      <c r="AB72" s="242"/>
      <c r="AC72" s="240"/>
      <c r="AD72" s="241"/>
      <c r="AE72" s="241"/>
      <c r="AF72" s="241"/>
      <c r="AG72" s="241"/>
      <c r="AH72" s="241"/>
      <c r="AI72" s="241"/>
      <c r="AJ72" s="242"/>
      <c r="AK72" s="240"/>
      <c r="AL72" s="241"/>
      <c r="AM72" s="241"/>
      <c r="AN72" s="241"/>
      <c r="AO72" s="241"/>
      <c r="AP72" s="241"/>
      <c r="AQ72" s="241"/>
      <c r="AR72" s="241"/>
      <c r="AS72" s="242"/>
      <c r="AT72" s="240"/>
      <c r="AU72" s="241"/>
      <c r="AV72" s="241"/>
      <c r="AW72" s="241"/>
      <c r="AX72" s="241"/>
      <c r="AY72" s="241"/>
      <c r="AZ72" s="241"/>
      <c r="BA72" s="241"/>
      <c r="BB72" s="241"/>
      <c r="BC72" s="242"/>
      <c r="BD72" s="240"/>
      <c r="BE72" s="241"/>
      <c r="BF72" s="241"/>
      <c r="BG72" s="241"/>
      <c r="BH72" s="241"/>
      <c r="BI72" s="241"/>
      <c r="BJ72" s="241"/>
      <c r="BK72" s="241"/>
      <c r="BL72" s="242"/>
    </row>
    <row r="73" spans="1:64">
      <c r="A73" s="303" t="s">
        <v>206</v>
      </c>
      <c r="B73" s="288"/>
      <c r="C73" s="288"/>
      <c r="D73" s="288"/>
      <c r="E73" s="288"/>
      <c r="F73" s="288"/>
      <c r="G73" s="288"/>
      <c r="H73" s="288"/>
      <c r="I73" s="288"/>
      <c r="J73" s="288"/>
      <c r="K73" s="288"/>
      <c r="L73" s="288"/>
      <c r="M73" s="288"/>
      <c r="N73" s="288"/>
      <c r="O73" s="288"/>
      <c r="P73" s="288"/>
      <c r="Q73" s="288"/>
      <c r="R73" s="288"/>
      <c r="S73" s="288"/>
      <c r="T73" s="288"/>
      <c r="U73" s="240"/>
      <c r="V73" s="241"/>
      <c r="W73" s="241"/>
      <c r="X73" s="241"/>
      <c r="Y73" s="241"/>
      <c r="Z73" s="241"/>
      <c r="AA73" s="241"/>
      <c r="AB73" s="242"/>
      <c r="AC73" s="240"/>
      <c r="AD73" s="241"/>
      <c r="AE73" s="241"/>
      <c r="AF73" s="241"/>
      <c r="AG73" s="241"/>
      <c r="AH73" s="241"/>
      <c r="AI73" s="241"/>
      <c r="AJ73" s="242"/>
      <c r="AK73" s="240"/>
      <c r="AL73" s="241"/>
      <c r="AM73" s="241"/>
      <c r="AN73" s="241"/>
      <c r="AO73" s="241"/>
      <c r="AP73" s="241"/>
      <c r="AQ73" s="241"/>
      <c r="AR73" s="241"/>
      <c r="AS73" s="242"/>
      <c r="AT73" s="240"/>
      <c r="AU73" s="241"/>
      <c r="AV73" s="241"/>
      <c r="AW73" s="241"/>
      <c r="AX73" s="241"/>
      <c r="AY73" s="241"/>
      <c r="AZ73" s="241"/>
      <c r="BA73" s="241"/>
      <c r="BB73" s="241"/>
      <c r="BC73" s="242"/>
      <c r="BD73" s="240"/>
      <c r="BE73" s="241"/>
      <c r="BF73" s="241"/>
      <c r="BG73" s="241"/>
      <c r="BH73" s="241"/>
      <c r="BI73" s="241"/>
      <c r="BJ73" s="241"/>
      <c r="BK73" s="241"/>
      <c r="BL73" s="242"/>
    </row>
    <row r="74" spans="1:64">
      <c r="A74" s="287" t="s">
        <v>181</v>
      </c>
      <c r="B74" s="287"/>
      <c r="C74" s="287"/>
      <c r="D74" s="287"/>
      <c r="E74" s="287"/>
      <c r="F74" s="287"/>
      <c r="G74" s="287"/>
      <c r="H74" s="287"/>
      <c r="I74" s="287"/>
      <c r="J74" s="287"/>
      <c r="K74" s="287"/>
      <c r="L74" s="287"/>
      <c r="M74" s="287"/>
      <c r="N74" s="287"/>
      <c r="O74" s="287"/>
      <c r="P74" s="287"/>
      <c r="Q74" s="287"/>
      <c r="R74" s="287"/>
      <c r="S74" s="287"/>
      <c r="T74" s="287"/>
      <c r="U74" s="227"/>
      <c r="V74" s="228"/>
      <c r="W74" s="228"/>
      <c r="X74" s="228"/>
      <c r="Y74" s="228"/>
      <c r="Z74" s="228"/>
      <c r="AA74" s="228"/>
      <c r="AB74" s="229"/>
      <c r="AC74" s="227"/>
      <c r="AD74" s="228"/>
      <c r="AE74" s="228"/>
      <c r="AF74" s="228"/>
      <c r="AG74" s="228"/>
      <c r="AH74" s="228"/>
      <c r="AI74" s="228"/>
      <c r="AJ74" s="229"/>
      <c r="AK74" s="227"/>
      <c r="AL74" s="228"/>
      <c r="AM74" s="228"/>
      <c r="AN74" s="228"/>
      <c r="AO74" s="228"/>
      <c r="AP74" s="228"/>
      <c r="AQ74" s="228"/>
      <c r="AR74" s="228"/>
      <c r="AS74" s="229"/>
      <c r="AT74" s="227"/>
      <c r="AU74" s="228"/>
      <c r="AV74" s="228"/>
      <c r="AW74" s="228"/>
      <c r="AX74" s="228"/>
      <c r="AY74" s="228"/>
      <c r="AZ74" s="228"/>
      <c r="BA74" s="228"/>
      <c r="BB74" s="228"/>
      <c r="BC74" s="229"/>
      <c r="BD74" s="227"/>
      <c r="BE74" s="228"/>
      <c r="BF74" s="228"/>
      <c r="BG74" s="228"/>
      <c r="BH74" s="228"/>
      <c r="BI74" s="228"/>
      <c r="BJ74" s="228"/>
      <c r="BK74" s="228"/>
      <c r="BL74" s="229"/>
    </row>
    <row r="75" spans="1:64">
      <c r="A75" s="290" t="s">
        <v>207</v>
      </c>
      <c r="B75" s="289"/>
      <c r="C75" s="289"/>
      <c r="D75" s="289"/>
      <c r="E75" s="289"/>
      <c r="F75" s="289"/>
      <c r="G75" s="289"/>
      <c r="H75" s="289"/>
      <c r="I75" s="289"/>
      <c r="J75" s="289"/>
      <c r="K75" s="289"/>
      <c r="L75" s="289"/>
      <c r="M75" s="289"/>
      <c r="N75" s="289"/>
      <c r="O75" s="289"/>
      <c r="P75" s="289"/>
      <c r="Q75" s="289"/>
      <c r="R75" s="289"/>
      <c r="S75" s="289"/>
      <c r="T75" s="289"/>
      <c r="U75" s="230"/>
      <c r="V75" s="231"/>
      <c r="W75" s="231"/>
      <c r="X75" s="231"/>
      <c r="Y75" s="231"/>
      <c r="Z75" s="231"/>
      <c r="AA75" s="231"/>
      <c r="AB75" s="232"/>
      <c r="AC75" s="230"/>
      <c r="AD75" s="231"/>
      <c r="AE75" s="231"/>
      <c r="AF75" s="231"/>
      <c r="AG75" s="231"/>
      <c r="AH75" s="231"/>
      <c r="AI75" s="231"/>
      <c r="AJ75" s="232"/>
      <c r="AK75" s="230"/>
      <c r="AL75" s="231"/>
      <c r="AM75" s="231"/>
      <c r="AN75" s="231"/>
      <c r="AO75" s="231"/>
      <c r="AP75" s="231"/>
      <c r="AQ75" s="231"/>
      <c r="AR75" s="231"/>
      <c r="AS75" s="232"/>
      <c r="AT75" s="224" t="s">
        <v>120</v>
      </c>
      <c r="AU75" s="225"/>
      <c r="AV75" s="225"/>
      <c r="AW75" s="225"/>
      <c r="AX75" s="225"/>
      <c r="AY75" s="225"/>
      <c r="AZ75" s="225"/>
      <c r="BA75" s="225"/>
      <c r="BB75" s="225"/>
      <c r="BC75" s="226"/>
      <c r="BD75" s="294">
        <v>0.2</v>
      </c>
      <c r="BE75" s="295"/>
      <c r="BF75" s="295"/>
      <c r="BG75" s="295"/>
      <c r="BH75" s="295"/>
      <c r="BI75" s="295"/>
      <c r="BJ75" s="295"/>
      <c r="BK75" s="295"/>
      <c r="BL75" s="296"/>
    </row>
    <row r="76" spans="1:64">
      <c r="A76" s="303" t="s">
        <v>208</v>
      </c>
      <c r="B76" s="288"/>
      <c r="C76" s="288"/>
      <c r="D76" s="288"/>
      <c r="E76" s="288"/>
      <c r="F76" s="288"/>
      <c r="G76" s="288"/>
      <c r="H76" s="288"/>
      <c r="I76" s="288"/>
      <c r="J76" s="288"/>
      <c r="K76" s="288"/>
      <c r="L76" s="288"/>
      <c r="M76" s="288"/>
      <c r="N76" s="288"/>
      <c r="O76" s="288"/>
      <c r="P76" s="288"/>
      <c r="Q76" s="288"/>
      <c r="R76" s="288"/>
      <c r="S76" s="288"/>
      <c r="T76" s="288"/>
      <c r="U76" s="291"/>
      <c r="V76" s="292"/>
      <c r="W76" s="292"/>
      <c r="X76" s="292"/>
      <c r="Y76" s="292"/>
      <c r="Z76" s="292"/>
      <c r="AA76" s="292"/>
      <c r="AB76" s="293"/>
      <c r="AC76" s="291"/>
      <c r="AD76" s="292"/>
      <c r="AE76" s="292"/>
      <c r="AF76" s="292"/>
      <c r="AG76" s="292"/>
      <c r="AH76" s="292"/>
      <c r="AI76" s="292"/>
      <c r="AJ76" s="293"/>
      <c r="AK76" s="291"/>
      <c r="AL76" s="292"/>
      <c r="AM76" s="292"/>
      <c r="AN76" s="292"/>
      <c r="AO76" s="292"/>
      <c r="AP76" s="292"/>
      <c r="AQ76" s="292"/>
      <c r="AR76" s="292"/>
      <c r="AS76" s="293"/>
      <c r="AT76" s="240"/>
      <c r="AU76" s="241"/>
      <c r="AV76" s="241"/>
      <c r="AW76" s="241"/>
      <c r="AX76" s="241"/>
      <c r="AY76" s="241"/>
      <c r="AZ76" s="241"/>
      <c r="BA76" s="241"/>
      <c r="BB76" s="241"/>
      <c r="BC76" s="242"/>
      <c r="BD76" s="297"/>
      <c r="BE76" s="298"/>
      <c r="BF76" s="298"/>
      <c r="BG76" s="298"/>
      <c r="BH76" s="298"/>
      <c r="BI76" s="298"/>
      <c r="BJ76" s="298"/>
      <c r="BK76" s="298"/>
      <c r="BL76" s="299"/>
    </row>
    <row r="77" spans="1:64">
      <c r="A77" s="288" t="s">
        <v>209</v>
      </c>
      <c r="B77" s="288"/>
      <c r="C77" s="288"/>
      <c r="D77" s="288"/>
      <c r="E77" s="288"/>
      <c r="F77" s="288"/>
      <c r="G77" s="288"/>
      <c r="H77" s="288"/>
      <c r="I77" s="288"/>
      <c r="J77" s="288"/>
      <c r="K77" s="288"/>
      <c r="L77" s="288"/>
      <c r="M77" s="288"/>
      <c r="N77" s="288"/>
      <c r="O77" s="288"/>
      <c r="P77" s="288"/>
      <c r="Q77" s="288"/>
      <c r="R77" s="288"/>
      <c r="S77" s="288"/>
      <c r="T77" s="288"/>
      <c r="U77" s="291"/>
      <c r="V77" s="292"/>
      <c r="W77" s="292"/>
      <c r="X77" s="292"/>
      <c r="Y77" s="292"/>
      <c r="Z77" s="292"/>
      <c r="AA77" s="292"/>
      <c r="AB77" s="293"/>
      <c r="AC77" s="291"/>
      <c r="AD77" s="292"/>
      <c r="AE77" s="292"/>
      <c r="AF77" s="292"/>
      <c r="AG77" s="292"/>
      <c r="AH77" s="292"/>
      <c r="AI77" s="292"/>
      <c r="AJ77" s="293"/>
      <c r="AK77" s="291"/>
      <c r="AL77" s="292"/>
      <c r="AM77" s="292"/>
      <c r="AN77" s="292"/>
      <c r="AO77" s="292"/>
      <c r="AP77" s="292"/>
      <c r="AQ77" s="292"/>
      <c r="AR77" s="292"/>
      <c r="AS77" s="293"/>
      <c r="AT77" s="240"/>
      <c r="AU77" s="241"/>
      <c r="AV77" s="241"/>
      <c r="AW77" s="241"/>
      <c r="AX77" s="241"/>
      <c r="AY77" s="241"/>
      <c r="AZ77" s="241"/>
      <c r="BA77" s="241"/>
      <c r="BB77" s="241"/>
      <c r="BC77" s="242"/>
      <c r="BD77" s="297"/>
      <c r="BE77" s="298"/>
      <c r="BF77" s="298"/>
      <c r="BG77" s="298"/>
      <c r="BH77" s="298"/>
      <c r="BI77" s="298"/>
      <c r="BJ77" s="298"/>
      <c r="BK77" s="298"/>
      <c r="BL77" s="299"/>
    </row>
    <row r="78" spans="1:64">
      <c r="A78" s="287" t="s">
        <v>210</v>
      </c>
      <c r="B78" s="287"/>
      <c r="C78" s="287"/>
      <c r="D78" s="287"/>
      <c r="E78" s="287"/>
      <c r="F78" s="287"/>
      <c r="G78" s="287"/>
      <c r="H78" s="287"/>
      <c r="I78" s="287"/>
      <c r="J78" s="287"/>
      <c r="K78" s="287"/>
      <c r="L78" s="287"/>
      <c r="M78" s="287"/>
      <c r="N78" s="287"/>
      <c r="O78" s="287"/>
      <c r="P78" s="287"/>
      <c r="Q78" s="287"/>
      <c r="R78" s="287"/>
      <c r="S78" s="287"/>
      <c r="T78" s="287"/>
      <c r="U78" s="233"/>
      <c r="V78" s="234"/>
      <c r="W78" s="234"/>
      <c r="X78" s="234"/>
      <c r="Y78" s="234"/>
      <c r="Z78" s="234"/>
      <c r="AA78" s="234"/>
      <c r="AB78" s="235"/>
      <c r="AC78" s="233"/>
      <c r="AD78" s="234"/>
      <c r="AE78" s="234"/>
      <c r="AF78" s="234"/>
      <c r="AG78" s="234"/>
      <c r="AH78" s="234"/>
      <c r="AI78" s="234"/>
      <c r="AJ78" s="235"/>
      <c r="AK78" s="233"/>
      <c r="AL78" s="234"/>
      <c r="AM78" s="234"/>
      <c r="AN78" s="234"/>
      <c r="AO78" s="234"/>
      <c r="AP78" s="234"/>
      <c r="AQ78" s="234"/>
      <c r="AR78" s="234"/>
      <c r="AS78" s="235"/>
      <c r="AT78" s="227"/>
      <c r="AU78" s="228"/>
      <c r="AV78" s="228"/>
      <c r="AW78" s="228"/>
      <c r="AX78" s="228"/>
      <c r="AY78" s="228"/>
      <c r="AZ78" s="228"/>
      <c r="BA78" s="228"/>
      <c r="BB78" s="228"/>
      <c r="BC78" s="229"/>
      <c r="BD78" s="300"/>
      <c r="BE78" s="301"/>
      <c r="BF78" s="301"/>
      <c r="BG78" s="301"/>
      <c r="BH78" s="301"/>
      <c r="BI78" s="301"/>
      <c r="BJ78" s="301"/>
      <c r="BK78" s="301"/>
      <c r="BL78" s="302"/>
    </row>
    <row r="79" spans="1:64">
      <c r="A79" s="289" t="s">
        <v>211</v>
      </c>
      <c r="B79" s="289"/>
      <c r="C79" s="289"/>
      <c r="D79" s="289"/>
      <c r="E79" s="289"/>
      <c r="F79" s="289"/>
      <c r="G79" s="289"/>
      <c r="H79" s="289"/>
      <c r="I79" s="289"/>
      <c r="J79" s="289"/>
      <c r="K79" s="289"/>
      <c r="L79" s="289"/>
      <c r="M79" s="289"/>
      <c r="N79" s="289"/>
      <c r="O79" s="289"/>
      <c r="P79" s="289"/>
      <c r="Q79" s="289"/>
      <c r="R79" s="289"/>
      <c r="S79" s="289"/>
      <c r="T79" s="289"/>
      <c r="U79" s="239">
        <v>0</v>
      </c>
      <c r="V79" s="225"/>
      <c r="W79" s="225"/>
      <c r="X79" s="225"/>
      <c r="Y79" s="225"/>
      <c r="Z79" s="225"/>
      <c r="AA79" s="225"/>
      <c r="AB79" s="226"/>
      <c r="AC79" s="239">
        <v>0</v>
      </c>
      <c r="AD79" s="225"/>
      <c r="AE79" s="225"/>
      <c r="AF79" s="225"/>
      <c r="AG79" s="225"/>
      <c r="AH79" s="225"/>
      <c r="AI79" s="225"/>
      <c r="AJ79" s="226"/>
      <c r="AK79" s="239">
        <v>1</v>
      </c>
      <c r="AL79" s="225"/>
      <c r="AM79" s="225"/>
      <c r="AN79" s="225"/>
      <c r="AO79" s="225"/>
      <c r="AP79" s="225"/>
      <c r="AQ79" s="225"/>
      <c r="AR79" s="225"/>
      <c r="AS79" s="226"/>
      <c r="AT79" s="224"/>
      <c r="AU79" s="225"/>
      <c r="AV79" s="225"/>
      <c r="AW79" s="225"/>
      <c r="AX79" s="225"/>
      <c r="AY79" s="225"/>
      <c r="AZ79" s="225"/>
      <c r="BA79" s="225"/>
      <c r="BB79" s="225"/>
      <c r="BC79" s="226"/>
      <c r="BD79" s="224">
        <v>0.2</v>
      </c>
      <c r="BE79" s="225"/>
      <c r="BF79" s="225"/>
      <c r="BG79" s="225"/>
      <c r="BH79" s="225"/>
      <c r="BI79" s="225"/>
      <c r="BJ79" s="225"/>
      <c r="BK79" s="225"/>
      <c r="BL79" s="226"/>
    </row>
    <row r="80" spans="1:64">
      <c r="A80" s="288" t="s">
        <v>212</v>
      </c>
      <c r="B80" s="288"/>
      <c r="C80" s="288"/>
      <c r="D80" s="288"/>
      <c r="E80" s="288"/>
      <c r="F80" s="288"/>
      <c r="G80" s="288"/>
      <c r="H80" s="288"/>
      <c r="I80" s="288"/>
      <c r="J80" s="288"/>
      <c r="K80" s="288"/>
      <c r="L80" s="288"/>
      <c r="M80" s="288"/>
      <c r="N80" s="288"/>
      <c r="O80" s="288"/>
      <c r="P80" s="288"/>
      <c r="Q80" s="288"/>
      <c r="R80" s="288"/>
      <c r="S80" s="288"/>
      <c r="T80" s="288"/>
      <c r="U80" s="240"/>
      <c r="V80" s="241"/>
      <c r="W80" s="241"/>
      <c r="X80" s="241"/>
      <c r="Y80" s="241"/>
      <c r="Z80" s="241"/>
      <c r="AA80" s="241"/>
      <c r="AB80" s="242"/>
      <c r="AC80" s="240"/>
      <c r="AD80" s="241"/>
      <c r="AE80" s="241"/>
      <c r="AF80" s="241"/>
      <c r="AG80" s="241"/>
      <c r="AH80" s="241"/>
      <c r="AI80" s="241"/>
      <c r="AJ80" s="242"/>
      <c r="AK80" s="240"/>
      <c r="AL80" s="241"/>
      <c r="AM80" s="241"/>
      <c r="AN80" s="241"/>
      <c r="AO80" s="241"/>
      <c r="AP80" s="241"/>
      <c r="AQ80" s="241"/>
      <c r="AR80" s="241"/>
      <c r="AS80" s="242"/>
      <c r="AT80" s="240"/>
      <c r="AU80" s="241"/>
      <c r="AV80" s="241"/>
      <c r="AW80" s="241"/>
      <c r="AX80" s="241"/>
      <c r="AY80" s="241"/>
      <c r="AZ80" s="241"/>
      <c r="BA80" s="241"/>
      <c r="BB80" s="241"/>
      <c r="BC80" s="242"/>
      <c r="BD80" s="240"/>
      <c r="BE80" s="241"/>
      <c r="BF80" s="241"/>
      <c r="BG80" s="241"/>
      <c r="BH80" s="241"/>
      <c r="BI80" s="241"/>
      <c r="BJ80" s="241"/>
      <c r="BK80" s="241"/>
      <c r="BL80" s="242"/>
    </row>
    <row r="81" spans="1:64">
      <c r="A81" s="288" t="s">
        <v>213</v>
      </c>
      <c r="B81" s="288"/>
      <c r="C81" s="288"/>
      <c r="D81" s="288"/>
      <c r="E81" s="288"/>
      <c r="F81" s="288"/>
      <c r="G81" s="288"/>
      <c r="H81" s="288"/>
      <c r="I81" s="288"/>
      <c r="J81" s="288"/>
      <c r="K81" s="288"/>
      <c r="L81" s="288"/>
      <c r="M81" s="288"/>
      <c r="N81" s="288"/>
      <c r="O81" s="288"/>
      <c r="P81" s="288"/>
      <c r="Q81" s="288"/>
      <c r="R81" s="288"/>
      <c r="S81" s="288"/>
      <c r="T81" s="288"/>
      <c r="U81" s="240"/>
      <c r="V81" s="241"/>
      <c r="W81" s="241"/>
      <c r="X81" s="241"/>
      <c r="Y81" s="241"/>
      <c r="Z81" s="241"/>
      <c r="AA81" s="241"/>
      <c r="AB81" s="242"/>
      <c r="AC81" s="240"/>
      <c r="AD81" s="241"/>
      <c r="AE81" s="241"/>
      <c r="AF81" s="241"/>
      <c r="AG81" s="241"/>
      <c r="AH81" s="241"/>
      <c r="AI81" s="241"/>
      <c r="AJ81" s="242"/>
      <c r="AK81" s="240"/>
      <c r="AL81" s="241"/>
      <c r="AM81" s="241"/>
      <c r="AN81" s="241"/>
      <c r="AO81" s="241"/>
      <c r="AP81" s="241"/>
      <c r="AQ81" s="241"/>
      <c r="AR81" s="241"/>
      <c r="AS81" s="242"/>
      <c r="AT81" s="240"/>
      <c r="AU81" s="241"/>
      <c r="AV81" s="241"/>
      <c r="AW81" s="241"/>
      <c r="AX81" s="241"/>
      <c r="AY81" s="241"/>
      <c r="AZ81" s="241"/>
      <c r="BA81" s="241"/>
      <c r="BB81" s="241"/>
      <c r="BC81" s="242"/>
      <c r="BD81" s="240"/>
      <c r="BE81" s="241"/>
      <c r="BF81" s="241"/>
      <c r="BG81" s="241"/>
      <c r="BH81" s="241"/>
      <c r="BI81" s="241"/>
      <c r="BJ81" s="241"/>
      <c r="BK81" s="241"/>
      <c r="BL81" s="242"/>
    </row>
    <row r="82" spans="1:64">
      <c r="A82" s="288" t="s">
        <v>214</v>
      </c>
      <c r="B82" s="288"/>
      <c r="C82" s="288"/>
      <c r="D82" s="288"/>
      <c r="E82" s="288"/>
      <c r="F82" s="288"/>
      <c r="G82" s="288"/>
      <c r="H82" s="288"/>
      <c r="I82" s="288"/>
      <c r="J82" s="288"/>
      <c r="K82" s="288"/>
      <c r="L82" s="288"/>
      <c r="M82" s="288"/>
      <c r="N82" s="288"/>
      <c r="O82" s="288"/>
      <c r="P82" s="288"/>
      <c r="Q82" s="288"/>
      <c r="R82" s="288"/>
      <c r="S82" s="288"/>
      <c r="T82" s="288"/>
      <c r="U82" s="240"/>
      <c r="V82" s="241"/>
      <c r="W82" s="241"/>
      <c r="X82" s="241"/>
      <c r="Y82" s="241"/>
      <c r="Z82" s="241"/>
      <c r="AA82" s="241"/>
      <c r="AB82" s="242"/>
      <c r="AC82" s="240"/>
      <c r="AD82" s="241"/>
      <c r="AE82" s="241"/>
      <c r="AF82" s="241"/>
      <c r="AG82" s="241"/>
      <c r="AH82" s="241"/>
      <c r="AI82" s="241"/>
      <c r="AJ82" s="242"/>
      <c r="AK82" s="240"/>
      <c r="AL82" s="241"/>
      <c r="AM82" s="241"/>
      <c r="AN82" s="241"/>
      <c r="AO82" s="241"/>
      <c r="AP82" s="241"/>
      <c r="AQ82" s="241"/>
      <c r="AR82" s="241"/>
      <c r="AS82" s="242"/>
      <c r="AT82" s="240"/>
      <c r="AU82" s="241"/>
      <c r="AV82" s="241"/>
      <c r="AW82" s="241"/>
      <c r="AX82" s="241"/>
      <c r="AY82" s="241"/>
      <c r="AZ82" s="241"/>
      <c r="BA82" s="241"/>
      <c r="BB82" s="241"/>
      <c r="BC82" s="242"/>
      <c r="BD82" s="240"/>
      <c r="BE82" s="241"/>
      <c r="BF82" s="241"/>
      <c r="BG82" s="241"/>
      <c r="BH82" s="241"/>
      <c r="BI82" s="241"/>
      <c r="BJ82" s="241"/>
      <c r="BK82" s="241"/>
      <c r="BL82" s="242"/>
    </row>
    <row r="83" spans="1:64">
      <c r="A83" s="288" t="s">
        <v>215</v>
      </c>
      <c r="B83" s="288"/>
      <c r="C83" s="288"/>
      <c r="D83" s="288"/>
      <c r="E83" s="288"/>
      <c r="F83" s="288"/>
      <c r="G83" s="288"/>
      <c r="H83" s="288"/>
      <c r="I83" s="288"/>
      <c r="J83" s="288"/>
      <c r="K83" s="288"/>
      <c r="L83" s="288"/>
      <c r="M83" s="288"/>
      <c r="N83" s="288"/>
      <c r="O83" s="288"/>
      <c r="P83" s="288"/>
      <c r="Q83" s="288"/>
      <c r="R83" s="288"/>
      <c r="S83" s="288"/>
      <c r="T83" s="288"/>
      <c r="U83" s="240"/>
      <c r="V83" s="241"/>
      <c r="W83" s="241"/>
      <c r="X83" s="241"/>
      <c r="Y83" s="241"/>
      <c r="Z83" s="241"/>
      <c r="AA83" s="241"/>
      <c r="AB83" s="242"/>
      <c r="AC83" s="240"/>
      <c r="AD83" s="241"/>
      <c r="AE83" s="241"/>
      <c r="AF83" s="241"/>
      <c r="AG83" s="241"/>
      <c r="AH83" s="241"/>
      <c r="AI83" s="241"/>
      <c r="AJ83" s="242"/>
      <c r="AK83" s="240"/>
      <c r="AL83" s="241"/>
      <c r="AM83" s="241"/>
      <c r="AN83" s="241"/>
      <c r="AO83" s="241"/>
      <c r="AP83" s="241"/>
      <c r="AQ83" s="241"/>
      <c r="AR83" s="241"/>
      <c r="AS83" s="242"/>
      <c r="AT83" s="240"/>
      <c r="AU83" s="241"/>
      <c r="AV83" s="241"/>
      <c r="AW83" s="241"/>
      <c r="AX83" s="241"/>
      <c r="AY83" s="241"/>
      <c r="AZ83" s="241"/>
      <c r="BA83" s="241"/>
      <c r="BB83" s="241"/>
      <c r="BC83" s="242"/>
      <c r="BD83" s="240"/>
      <c r="BE83" s="241"/>
      <c r="BF83" s="241"/>
      <c r="BG83" s="241"/>
      <c r="BH83" s="241"/>
      <c r="BI83" s="241"/>
      <c r="BJ83" s="241"/>
      <c r="BK83" s="241"/>
      <c r="BL83" s="242"/>
    </row>
    <row r="84" spans="1:64">
      <c r="A84" s="288" t="s">
        <v>126</v>
      </c>
      <c r="B84" s="288"/>
      <c r="C84" s="288"/>
      <c r="D84" s="288"/>
      <c r="E84" s="288"/>
      <c r="F84" s="288"/>
      <c r="G84" s="288"/>
      <c r="H84" s="288"/>
      <c r="I84" s="288"/>
      <c r="J84" s="288"/>
      <c r="K84" s="288"/>
      <c r="L84" s="288"/>
      <c r="M84" s="288"/>
      <c r="N84" s="288"/>
      <c r="O84" s="288"/>
      <c r="P84" s="288"/>
      <c r="Q84" s="288"/>
      <c r="R84" s="288"/>
      <c r="S84" s="288"/>
      <c r="T84" s="288"/>
      <c r="U84" s="240"/>
      <c r="V84" s="241"/>
      <c r="W84" s="241"/>
      <c r="X84" s="241"/>
      <c r="Y84" s="241"/>
      <c r="Z84" s="241"/>
      <c r="AA84" s="241"/>
      <c r="AB84" s="242"/>
      <c r="AC84" s="240"/>
      <c r="AD84" s="241"/>
      <c r="AE84" s="241"/>
      <c r="AF84" s="241"/>
      <c r="AG84" s="241"/>
      <c r="AH84" s="241"/>
      <c r="AI84" s="241"/>
      <c r="AJ84" s="242"/>
      <c r="AK84" s="240"/>
      <c r="AL84" s="241"/>
      <c r="AM84" s="241"/>
      <c r="AN84" s="241"/>
      <c r="AO84" s="241"/>
      <c r="AP84" s="241"/>
      <c r="AQ84" s="241"/>
      <c r="AR84" s="241"/>
      <c r="AS84" s="242"/>
      <c r="AT84" s="240"/>
      <c r="AU84" s="241"/>
      <c r="AV84" s="241"/>
      <c r="AW84" s="241"/>
      <c r="AX84" s="241"/>
      <c r="AY84" s="241"/>
      <c r="AZ84" s="241"/>
      <c r="BA84" s="241"/>
      <c r="BB84" s="241"/>
      <c r="BC84" s="242"/>
      <c r="BD84" s="240"/>
      <c r="BE84" s="241"/>
      <c r="BF84" s="241"/>
      <c r="BG84" s="241"/>
      <c r="BH84" s="241"/>
      <c r="BI84" s="241"/>
      <c r="BJ84" s="241"/>
      <c r="BK84" s="241"/>
      <c r="BL84" s="242"/>
    </row>
    <row r="85" spans="1:64">
      <c r="A85" s="287" t="s">
        <v>127</v>
      </c>
      <c r="B85" s="287"/>
      <c r="C85" s="287"/>
      <c r="D85" s="287"/>
      <c r="E85" s="287"/>
      <c r="F85" s="287"/>
      <c r="G85" s="287"/>
      <c r="H85" s="287"/>
      <c r="I85" s="287"/>
      <c r="J85" s="287"/>
      <c r="K85" s="287"/>
      <c r="L85" s="287"/>
      <c r="M85" s="287"/>
      <c r="N85" s="287"/>
      <c r="O85" s="287"/>
      <c r="P85" s="287"/>
      <c r="Q85" s="287"/>
      <c r="R85" s="287"/>
      <c r="S85" s="287"/>
      <c r="T85" s="287"/>
      <c r="U85" s="227"/>
      <c r="V85" s="228"/>
      <c r="W85" s="228"/>
      <c r="X85" s="228"/>
      <c r="Y85" s="228"/>
      <c r="Z85" s="228"/>
      <c r="AA85" s="228"/>
      <c r="AB85" s="229"/>
      <c r="AC85" s="227"/>
      <c r="AD85" s="228"/>
      <c r="AE85" s="228"/>
      <c r="AF85" s="228"/>
      <c r="AG85" s="228"/>
      <c r="AH85" s="228"/>
      <c r="AI85" s="228"/>
      <c r="AJ85" s="229"/>
      <c r="AK85" s="227"/>
      <c r="AL85" s="228"/>
      <c r="AM85" s="228"/>
      <c r="AN85" s="228"/>
      <c r="AO85" s="228"/>
      <c r="AP85" s="228"/>
      <c r="AQ85" s="228"/>
      <c r="AR85" s="228"/>
      <c r="AS85" s="229"/>
      <c r="AT85" s="227"/>
      <c r="AU85" s="228"/>
      <c r="AV85" s="228"/>
      <c r="AW85" s="228"/>
      <c r="AX85" s="228"/>
      <c r="AY85" s="228"/>
      <c r="AZ85" s="228"/>
      <c r="BA85" s="228"/>
      <c r="BB85" s="228"/>
      <c r="BC85" s="229"/>
      <c r="BD85" s="227"/>
      <c r="BE85" s="228"/>
      <c r="BF85" s="228"/>
      <c r="BG85" s="228"/>
      <c r="BH85" s="228"/>
      <c r="BI85" s="228"/>
      <c r="BJ85" s="228"/>
      <c r="BK85" s="228"/>
      <c r="BL85" s="229"/>
    </row>
    <row r="86" spans="1:64">
      <c r="A86" s="289" t="s">
        <v>216</v>
      </c>
      <c r="B86" s="289"/>
      <c r="C86" s="289"/>
      <c r="D86" s="289"/>
      <c r="E86" s="289"/>
      <c r="F86" s="289"/>
      <c r="G86" s="289"/>
      <c r="H86" s="289"/>
      <c r="I86" s="289"/>
      <c r="J86" s="289"/>
      <c r="K86" s="289"/>
      <c r="L86" s="289"/>
      <c r="M86" s="289"/>
      <c r="N86" s="289"/>
      <c r="O86" s="289"/>
      <c r="P86" s="289"/>
      <c r="Q86" s="289"/>
      <c r="R86" s="289"/>
      <c r="S86" s="289"/>
      <c r="T86" s="289"/>
      <c r="U86" s="224" t="s">
        <v>47</v>
      </c>
      <c r="V86" s="225"/>
      <c r="W86" s="225"/>
      <c r="X86" s="225"/>
      <c r="Y86" s="225"/>
      <c r="Z86" s="225"/>
      <c r="AA86" s="225"/>
      <c r="AB86" s="226"/>
      <c r="AC86" s="224" t="s">
        <v>47</v>
      </c>
      <c r="AD86" s="225"/>
      <c r="AE86" s="225"/>
      <c r="AF86" s="225"/>
      <c r="AG86" s="225"/>
      <c r="AH86" s="225"/>
      <c r="AI86" s="225"/>
      <c r="AJ86" s="226"/>
      <c r="AK86" s="224" t="s">
        <v>47</v>
      </c>
      <c r="AL86" s="225"/>
      <c r="AM86" s="225"/>
      <c r="AN86" s="225"/>
      <c r="AO86" s="225"/>
      <c r="AP86" s="225"/>
      <c r="AQ86" s="225"/>
      <c r="AR86" s="225"/>
      <c r="AS86" s="226"/>
      <c r="AT86" s="224" t="s">
        <v>47</v>
      </c>
      <c r="AU86" s="225"/>
      <c r="AV86" s="225"/>
      <c r="AW86" s="225"/>
      <c r="AX86" s="225"/>
      <c r="AY86" s="225"/>
      <c r="AZ86" s="225"/>
      <c r="BA86" s="225"/>
      <c r="BB86" s="225"/>
      <c r="BC86" s="226"/>
      <c r="BD86" s="224">
        <v>0.42499999999999999</v>
      </c>
      <c r="BE86" s="225"/>
      <c r="BF86" s="225"/>
      <c r="BG86" s="225"/>
      <c r="BH86" s="225"/>
      <c r="BI86" s="225"/>
      <c r="BJ86" s="225"/>
      <c r="BK86" s="225"/>
      <c r="BL86" s="226"/>
    </row>
    <row r="87" spans="1:64">
      <c r="A87" s="287" t="s">
        <v>217</v>
      </c>
      <c r="B87" s="287"/>
      <c r="C87" s="287"/>
      <c r="D87" s="287"/>
      <c r="E87" s="287"/>
      <c r="F87" s="287"/>
      <c r="G87" s="287"/>
      <c r="H87" s="287"/>
      <c r="I87" s="287"/>
      <c r="J87" s="287"/>
      <c r="K87" s="287"/>
      <c r="L87" s="287"/>
      <c r="M87" s="287"/>
      <c r="N87" s="287"/>
      <c r="O87" s="287"/>
      <c r="P87" s="287"/>
      <c r="Q87" s="287"/>
      <c r="R87" s="287"/>
      <c r="S87" s="287"/>
      <c r="T87" s="287"/>
      <c r="U87" s="227"/>
      <c r="V87" s="228"/>
      <c r="W87" s="228"/>
      <c r="X87" s="228"/>
      <c r="Y87" s="228"/>
      <c r="Z87" s="228"/>
      <c r="AA87" s="228"/>
      <c r="AB87" s="229"/>
      <c r="AC87" s="227"/>
      <c r="AD87" s="228"/>
      <c r="AE87" s="228"/>
      <c r="AF87" s="228"/>
      <c r="AG87" s="228"/>
      <c r="AH87" s="228"/>
      <c r="AI87" s="228"/>
      <c r="AJ87" s="229"/>
      <c r="AK87" s="227"/>
      <c r="AL87" s="228"/>
      <c r="AM87" s="228"/>
      <c r="AN87" s="228"/>
      <c r="AO87" s="228"/>
      <c r="AP87" s="228"/>
      <c r="AQ87" s="228"/>
      <c r="AR87" s="228"/>
      <c r="AS87" s="229"/>
      <c r="AT87" s="227"/>
      <c r="AU87" s="228"/>
      <c r="AV87" s="228"/>
      <c r="AW87" s="228"/>
      <c r="AX87" s="228"/>
      <c r="AY87" s="228"/>
      <c r="AZ87" s="228"/>
      <c r="BA87" s="228"/>
      <c r="BB87" s="228"/>
      <c r="BC87" s="229"/>
      <c r="BD87" s="227"/>
      <c r="BE87" s="228"/>
      <c r="BF87" s="228"/>
      <c r="BG87" s="228"/>
      <c r="BH87" s="228"/>
      <c r="BI87" s="228"/>
      <c r="BJ87" s="228"/>
      <c r="BK87" s="228"/>
      <c r="BL87" s="229"/>
    </row>
    <row r="91" spans="1:64">
      <c r="A91" s="219" t="s">
        <v>17</v>
      </c>
      <c r="B91" s="219"/>
      <c r="C91" s="219"/>
      <c r="D91" s="219"/>
      <c r="E91" s="219"/>
      <c r="F91" s="219"/>
      <c r="G91" s="219"/>
      <c r="H91" s="219"/>
      <c r="I91" s="219"/>
      <c r="J91" s="219"/>
      <c r="K91" s="219"/>
      <c r="L91" s="219"/>
      <c r="M91" s="219"/>
      <c r="N91" s="219"/>
      <c r="O91" s="219"/>
      <c r="P91" s="219"/>
      <c r="Q91" s="219"/>
      <c r="R91" s="219"/>
      <c r="S91" s="219"/>
      <c r="T91" s="219"/>
      <c r="U91" s="219"/>
      <c r="V91" s="219"/>
      <c r="W91" s="219" t="s">
        <v>150</v>
      </c>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row>
    <row r="92" spans="1:64" s="32" customFormat="1" ht="9.6">
      <c r="A92" s="286" t="s">
        <v>19</v>
      </c>
      <c r="B92" s="286"/>
      <c r="C92" s="286"/>
      <c r="D92" s="286"/>
      <c r="E92" s="286"/>
      <c r="F92" s="286"/>
      <c r="G92" s="286"/>
      <c r="H92" s="286"/>
      <c r="I92" s="286"/>
      <c r="J92" s="286"/>
      <c r="K92" s="286"/>
      <c r="L92" s="286"/>
      <c r="M92" s="286"/>
      <c r="N92" s="286"/>
      <c r="O92" s="286"/>
      <c r="P92" s="286"/>
      <c r="Q92" s="286"/>
      <c r="R92" s="286"/>
      <c r="S92" s="286"/>
      <c r="T92" s="286"/>
      <c r="U92" s="286"/>
      <c r="V92" s="286"/>
      <c r="W92" s="286" t="s">
        <v>20</v>
      </c>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t="s">
        <v>21</v>
      </c>
      <c r="AT92" s="286"/>
      <c r="AU92" s="286"/>
      <c r="AV92" s="286"/>
      <c r="AW92" s="286"/>
      <c r="AX92" s="286"/>
      <c r="AY92" s="286"/>
      <c r="AZ92" s="286"/>
      <c r="BA92" s="286"/>
      <c r="BB92" s="286"/>
      <c r="BC92" s="286"/>
      <c r="BD92" s="286"/>
      <c r="BE92" s="286"/>
      <c r="BF92" s="286"/>
      <c r="BG92" s="286"/>
      <c r="BH92" s="286"/>
      <c r="BI92" s="286"/>
      <c r="BJ92" s="286"/>
      <c r="BK92" s="286"/>
      <c r="BL92" s="286"/>
    </row>
  </sheetData>
  <mergeCells count="188">
    <mergeCell ref="A4:BL4"/>
    <mergeCell ref="A5:BL5"/>
    <mergeCell ref="A6:BL6"/>
    <mergeCell ref="A8:T8"/>
    <mergeCell ref="U8:AJ8"/>
    <mergeCell ref="AK8:AS8"/>
    <mergeCell ref="AT8:BC8"/>
    <mergeCell ref="BD8:BL8"/>
    <mergeCell ref="A9:T9"/>
    <mergeCell ref="U9:AB9"/>
    <mergeCell ref="AC9:AJ9"/>
    <mergeCell ref="AK9:AS9"/>
    <mergeCell ref="AT9:BC9"/>
    <mergeCell ref="BD9:BL9"/>
    <mergeCell ref="A10:T10"/>
    <mergeCell ref="U10:AB10"/>
    <mergeCell ref="AC10:AJ10"/>
    <mergeCell ref="A12:T12"/>
    <mergeCell ref="U12:AB14"/>
    <mergeCell ref="AC12:AJ14"/>
    <mergeCell ref="AK12:AS14"/>
    <mergeCell ref="AT12:BC14"/>
    <mergeCell ref="BD12:BL14"/>
    <mergeCell ref="A13:T13"/>
    <mergeCell ref="A14:T14"/>
    <mergeCell ref="AK10:AS10"/>
    <mergeCell ref="AT10:BC10"/>
    <mergeCell ref="BD10:BL10"/>
    <mergeCell ref="A11:T11"/>
    <mergeCell ref="U11:AB11"/>
    <mergeCell ref="AC11:AJ11"/>
    <mergeCell ref="AK11:AS11"/>
    <mergeCell ref="AT11:BC11"/>
    <mergeCell ref="BD11:BL11"/>
    <mergeCell ref="BD16:BL21"/>
    <mergeCell ref="A17:T17"/>
    <mergeCell ref="A18:T18"/>
    <mergeCell ref="A19:T19"/>
    <mergeCell ref="A20:T20"/>
    <mergeCell ref="A15:T15"/>
    <mergeCell ref="U15:AB15"/>
    <mergeCell ref="AC15:AJ15"/>
    <mergeCell ref="AK15:AS15"/>
    <mergeCell ref="AT15:BC15"/>
    <mergeCell ref="BD15:BL15"/>
    <mergeCell ref="A21:T21"/>
    <mergeCell ref="A22:T22"/>
    <mergeCell ref="U22:AB25"/>
    <mergeCell ref="AC22:AJ25"/>
    <mergeCell ref="AK22:AS25"/>
    <mergeCell ref="AT22:BC25"/>
    <mergeCell ref="A16:T16"/>
    <mergeCell ref="U16:AB21"/>
    <mergeCell ref="AC16:AJ21"/>
    <mergeCell ref="AK16:AS21"/>
    <mergeCell ref="AT16:BC21"/>
    <mergeCell ref="A27:T27"/>
    <mergeCell ref="A28:T28"/>
    <mergeCell ref="A29:T29"/>
    <mergeCell ref="A30:T30"/>
    <mergeCell ref="A31:T31"/>
    <mergeCell ref="U31:AB32"/>
    <mergeCell ref="BD22:BL25"/>
    <mergeCell ref="A23:T23"/>
    <mergeCell ref="A24:T24"/>
    <mergeCell ref="A25:T25"/>
    <mergeCell ref="A26:T26"/>
    <mergeCell ref="U26:AB30"/>
    <mergeCell ref="AC26:AJ30"/>
    <mergeCell ref="AK26:AS30"/>
    <mergeCell ref="AT26:BC30"/>
    <mergeCell ref="BD26:BL30"/>
    <mergeCell ref="AC31:AJ32"/>
    <mergeCell ref="AK31:AS32"/>
    <mergeCell ref="AT31:BC32"/>
    <mergeCell ref="BD31:BL32"/>
    <mergeCell ref="A32:T32"/>
    <mergeCell ref="A33:T33"/>
    <mergeCell ref="U33:AB42"/>
    <mergeCell ref="AC33:AJ42"/>
    <mergeCell ref="AK33:AS42"/>
    <mergeCell ref="AT33:BC42"/>
    <mergeCell ref="BD33:BL42"/>
    <mergeCell ref="A34:T34"/>
    <mergeCell ref="A35:T35"/>
    <mergeCell ref="A36:T36"/>
    <mergeCell ref="A37:T37"/>
    <mergeCell ref="A38:T38"/>
    <mergeCell ref="A39:T39"/>
    <mergeCell ref="A40:T40"/>
    <mergeCell ref="A41:T41"/>
    <mergeCell ref="A42:T42"/>
    <mergeCell ref="BD48:BL53"/>
    <mergeCell ref="A49:T49"/>
    <mergeCell ref="A50:T50"/>
    <mergeCell ref="A51:T51"/>
    <mergeCell ref="A52:T52"/>
    <mergeCell ref="A43:T43"/>
    <mergeCell ref="U43:AB47"/>
    <mergeCell ref="AC43:AJ47"/>
    <mergeCell ref="AK43:AS47"/>
    <mergeCell ref="AT43:BC47"/>
    <mergeCell ref="BD43:BL47"/>
    <mergeCell ref="A44:T44"/>
    <mergeCell ref="A45:T45"/>
    <mergeCell ref="A46:T46"/>
    <mergeCell ref="A47:T47"/>
    <mergeCell ref="A53:T53"/>
    <mergeCell ref="A54:T54"/>
    <mergeCell ref="U54:AB57"/>
    <mergeCell ref="AC54:AJ57"/>
    <mergeCell ref="AK54:AS57"/>
    <mergeCell ref="AT54:BC57"/>
    <mergeCell ref="A48:T48"/>
    <mergeCell ref="U48:AB53"/>
    <mergeCell ref="AC48:AJ53"/>
    <mergeCell ref="AK48:AS53"/>
    <mergeCell ref="AT48:BC53"/>
    <mergeCell ref="BD59:BL64"/>
    <mergeCell ref="A60:T60"/>
    <mergeCell ref="A61:T61"/>
    <mergeCell ref="A62:T62"/>
    <mergeCell ref="A63:T63"/>
    <mergeCell ref="BD54:BL57"/>
    <mergeCell ref="A55:T55"/>
    <mergeCell ref="A56:T56"/>
    <mergeCell ref="A57:T57"/>
    <mergeCell ref="A58:T58"/>
    <mergeCell ref="U58:AB58"/>
    <mergeCell ref="AC58:AJ58"/>
    <mergeCell ref="AK58:AS58"/>
    <mergeCell ref="AT58:BC58"/>
    <mergeCell ref="BD58:BL58"/>
    <mergeCell ref="A64:T64"/>
    <mergeCell ref="A65:T65"/>
    <mergeCell ref="U65:AB74"/>
    <mergeCell ref="AC65:AJ74"/>
    <mergeCell ref="AK65:AS74"/>
    <mergeCell ref="AT65:BC74"/>
    <mergeCell ref="A59:T59"/>
    <mergeCell ref="U59:AB64"/>
    <mergeCell ref="AC59:AJ64"/>
    <mergeCell ref="AK59:AS64"/>
    <mergeCell ref="AT59:BC64"/>
    <mergeCell ref="BD65:BL74"/>
    <mergeCell ref="A66:T66"/>
    <mergeCell ref="A67:T67"/>
    <mergeCell ref="A68:T68"/>
    <mergeCell ref="A69:T69"/>
    <mergeCell ref="A70:T70"/>
    <mergeCell ref="A71:T71"/>
    <mergeCell ref="A72:T72"/>
    <mergeCell ref="A73:T73"/>
    <mergeCell ref="A74:T74"/>
    <mergeCell ref="AT79:BC85"/>
    <mergeCell ref="BD79:BL85"/>
    <mergeCell ref="A80:T80"/>
    <mergeCell ref="A81:T81"/>
    <mergeCell ref="A82:T82"/>
    <mergeCell ref="A83:T83"/>
    <mergeCell ref="A75:T75"/>
    <mergeCell ref="U75:AB78"/>
    <mergeCell ref="AC75:AJ78"/>
    <mergeCell ref="AK75:AS78"/>
    <mergeCell ref="AT75:BC78"/>
    <mergeCell ref="BD75:BL78"/>
    <mergeCell ref="A76:T76"/>
    <mergeCell ref="A77:T77"/>
    <mergeCell ref="A78:T78"/>
    <mergeCell ref="A84:T84"/>
    <mergeCell ref="A85:T85"/>
    <mergeCell ref="A86:T86"/>
    <mergeCell ref="U86:AB87"/>
    <mergeCell ref="AC86:AJ87"/>
    <mergeCell ref="AK86:AS87"/>
    <mergeCell ref="A79:T79"/>
    <mergeCell ref="U79:AB85"/>
    <mergeCell ref="AC79:AJ85"/>
    <mergeCell ref="AK79:AS85"/>
    <mergeCell ref="A92:V92"/>
    <mergeCell ref="W92:AR92"/>
    <mergeCell ref="AS92:BL92"/>
    <mergeCell ref="AT86:BC87"/>
    <mergeCell ref="BD86:BL87"/>
    <mergeCell ref="A87:T87"/>
    <mergeCell ref="A91:V91"/>
    <mergeCell ref="W91:AR91"/>
    <mergeCell ref="AS91:BL91"/>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dimension ref="A1:BL125"/>
  <sheetViews>
    <sheetView workbookViewId="0">
      <selection activeCell="CC14" sqref="CC14"/>
    </sheetView>
  </sheetViews>
  <sheetFormatPr defaultColWidth="1.44140625" defaultRowHeight="13.2"/>
  <cols>
    <col min="1" max="4" width="1.44140625" style="43"/>
    <col min="5" max="5" width="1.44140625" style="43" customWidth="1"/>
    <col min="6" max="18" width="1.44140625" style="43"/>
    <col min="19" max="19" width="1.44140625" style="43" customWidth="1"/>
    <col min="20" max="20" width="2.44140625" style="43" customWidth="1"/>
    <col min="21" max="27" width="1.44140625" style="43"/>
    <col min="28" max="28" width="1" style="43" customWidth="1"/>
    <col min="29" max="35" width="1.44140625" style="43"/>
    <col min="36" max="36" width="1.109375" style="43" customWidth="1"/>
    <col min="37" max="44" width="1.44140625" style="43"/>
    <col min="45" max="45" width="1.6640625" style="43" customWidth="1"/>
    <col min="46" max="52" width="1.44140625" style="43"/>
    <col min="53" max="53" width="1.109375" style="43" customWidth="1"/>
    <col min="54" max="54" width="1.44140625" style="43" hidden="1" customWidth="1"/>
    <col min="55" max="55" width="4.109375" style="43" hidden="1" customWidth="1"/>
    <col min="56" max="62" width="1.44140625" style="27"/>
    <col min="63" max="63" width="0.88671875" style="27" customWidth="1"/>
    <col min="64" max="64" width="0.44140625" style="27" customWidth="1"/>
    <col min="65" max="89" width="1.44140625" style="43"/>
    <col min="90" max="90" width="0.33203125" style="43" customWidth="1"/>
    <col min="91" max="258" width="1.44140625" style="43"/>
    <col min="259" max="259" width="1.44140625" style="43" customWidth="1"/>
    <col min="260" max="272" width="1.44140625" style="43"/>
    <col min="273" max="273" width="1.44140625" style="43" customWidth="1"/>
    <col min="274" max="274" width="2.44140625" style="43" customWidth="1"/>
    <col min="275" max="281" width="1.44140625" style="43"/>
    <col min="282" max="282" width="1" style="43" customWidth="1"/>
    <col min="283" max="289" width="1.44140625" style="43"/>
    <col min="290" max="290" width="1.109375" style="43" customWidth="1"/>
    <col min="291" max="298" width="1.44140625" style="43"/>
    <col min="299" max="299" width="1.6640625" style="43" customWidth="1"/>
    <col min="300" max="306" width="1.44140625" style="43"/>
    <col min="307" max="307" width="1.109375" style="43" customWidth="1"/>
    <col min="308" max="309" width="0" style="43" hidden="1" customWidth="1"/>
    <col min="310" max="316" width="1.44140625" style="43"/>
    <col min="317" max="317" width="0.88671875" style="43" customWidth="1"/>
    <col min="318" max="318" width="0.44140625" style="43" customWidth="1"/>
    <col min="319" max="319" width="23.33203125" style="43" customWidth="1"/>
    <col min="320" max="320" width="85" style="43" customWidth="1"/>
    <col min="321" max="345" width="1.44140625" style="43"/>
    <col min="346" max="346" width="0.33203125" style="43" customWidth="1"/>
    <col min="347" max="514" width="1.44140625" style="43"/>
    <col min="515" max="515" width="1.44140625" style="43" customWidth="1"/>
    <col min="516" max="528" width="1.44140625" style="43"/>
    <col min="529" max="529" width="1.44140625" style="43" customWidth="1"/>
    <col min="530" max="530" width="2.44140625" style="43" customWidth="1"/>
    <col min="531" max="537" width="1.44140625" style="43"/>
    <col min="538" max="538" width="1" style="43" customWidth="1"/>
    <col min="539" max="545" width="1.44140625" style="43"/>
    <col min="546" max="546" width="1.109375" style="43" customWidth="1"/>
    <col min="547" max="554" width="1.44140625" style="43"/>
    <col min="555" max="555" width="1.6640625" style="43" customWidth="1"/>
    <col min="556" max="562" width="1.44140625" style="43"/>
    <col min="563" max="563" width="1.109375" style="43" customWidth="1"/>
    <col min="564" max="565" width="0" style="43" hidden="1" customWidth="1"/>
    <col min="566" max="572" width="1.44140625" style="43"/>
    <col min="573" max="573" width="0.88671875" style="43" customWidth="1"/>
    <col min="574" max="574" width="0.44140625" style="43" customWidth="1"/>
    <col min="575" max="575" width="23.33203125" style="43" customWidth="1"/>
    <col min="576" max="576" width="85" style="43" customWidth="1"/>
    <col min="577" max="601" width="1.44140625" style="43"/>
    <col min="602" max="602" width="0.33203125" style="43" customWidth="1"/>
    <col min="603" max="770" width="1.44140625" style="43"/>
    <col min="771" max="771" width="1.44140625" style="43" customWidth="1"/>
    <col min="772" max="784" width="1.44140625" style="43"/>
    <col min="785" max="785" width="1.44140625" style="43" customWidth="1"/>
    <col min="786" max="786" width="2.44140625" style="43" customWidth="1"/>
    <col min="787" max="793" width="1.44140625" style="43"/>
    <col min="794" max="794" width="1" style="43" customWidth="1"/>
    <col min="795" max="801" width="1.44140625" style="43"/>
    <col min="802" max="802" width="1.109375" style="43" customWidth="1"/>
    <col min="803" max="810" width="1.44140625" style="43"/>
    <col min="811" max="811" width="1.6640625" style="43" customWidth="1"/>
    <col min="812" max="818" width="1.44140625" style="43"/>
    <col min="819" max="819" width="1.109375" style="43" customWidth="1"/>
    <col min="820" max="821" width="0" style="43" hidden="1" customWidth="1"/>
    <col min="822" max="828" width="1.44140625" style="43"/>
    <col min="829" max="829" width="0.88671875" style="43" customWidth="1"/>
    <col min="830" max="830" width="0.44140625" style="43" customWidth="1"/>
    <col min="831" max="831" width="23.33203125" style="43" customWidth="1"/>
    <col min="832" max="832" width="85" style="43" customWidth="1"/>
    <col min="833" max="857" width="1.44140625" style="43"/>
    <col min="858" max="858" width="0.33203125" style="43" customWidth="1"/>
    <col min="859" max="1026" width="1.44140625" style="43"/>
    <col min="1027" max="1027" width="1.44140625" style="43" customWidth="1"/>
    <col min="1028" max="1040" width="1.44140625" style="43"/>
    <col min="1041" max="1041" width="1.44140625" style="43" customWidth="1"/>
    <col min="1042" max="1042" width="2.44140625" style="43" customWidth="1"/>
    <col min="1043" max="1049" width="1.44140625" style="43"/>
    <col min="1050" max="1050" width="1" style="43" customWidth="1"/>
    <col min="1051" max="1057" width="1.44140625" style="43"/>
    <col min="1058" max="1058" width="1.109375" style="43" customWidth="1"/>
    <col min="1059" max="1066" width="1.44140625" style="43"/>
    <col min="1067" max="1067" width="1.6640625" style="43" customWidth="1"/>
    <col min="1068" max="1074" width="1.44140625" style="43"/>
    <col min="1075" max="1075" width="1.109375" style="43" customWidth="1"/>
    <col min="1076" max="1077" width="0" style="43" hidden="1" customWidth="1"/>
    <col min="1078" max="1084" width="1.44140625" style="43"/>
    <col min="1085" max="1085" width="0.88671875" style="43" customWidth="1"/>
    <col min="1086" max="1086" width="0.44140625" style="43" customWidth="1"/>
    <col min="1087" max="1087" width="23.33203125" style="43" customWidth="1"/>
    <col min="1088" max="1088" width="85" style="43" customWidth="1"/>
    <col min="1089" max="1113" width="1.44140625" style="43"/>
    <col min="1114" max="1114" width="0.33203125" style="43" customWidth="1"/>
    <col min="1115" max="1282" width="1.44140625" style="43"/>
    <col min="1283" max="1283" width="1.44140625" style="43" customWidth="1"/>
    <col min="1284" max="1296" width="1.44140625" style="43"/>
    <col min="1297" max="1297" width="1.44140625" style="43" customWidth="1"/>
    <col min="1298" max="1298" width="2.44140625" style="43" customWidth="1"/>
    <col min="1299" max="1305" width="1.44140625" style="43"/>
    <col min="1306" max="1306" width="1" style="43" customWidth="1"/>
    <col min="1307" max="1313" width="1.44140625" style="43"/>
    <col min="1314" max="1314" width="1.109375" style="43" customWidth="1"/>
    <col min="1315" max="1322" width="1.44140625" style="43"/>
    <col min="1323" max="1323" width="1.6640625" style="43" customWidth="1"/>
    <col min="1324" max="1330" width="1.44140625" style="43"/>
    <col min="1331" max="1331" width="1.109375" style="43" customWidth="1"/>
    <col min="1332" max="1333" width="0" style="43" hidden="1" customWidth="1"/>
    <col min="1334" max="1340" width="1.44140625" style="43"/>
    <col min="1341" max="1341" width="0.88671875" style="43" customWidth="1"/>
    <col min="1342" max="1342" width="0.44140625" style="43" customWidth="1"/>
    <col min="1343" max="1343" width="23.33203125" style="43" customWidth="1"/>
    <col min="1344" max="1344" width="85" style="43" customWidth="1"/>
    <col min="1345" max="1369" width="1.44140625" style="43"/>
    <col min="1370" max="1370" width="0.33203125" style="43" customWidth="1"/>
    <col min="1371" max="1538" width="1.44140625" style="43"/>
    <col min="1539" max="1539" width="1.44140625" style="43" customWidth="1"/>
    <col min="1540" max="1552" width="1.44140625" style="43"/>
    <col min="1553" max="1553" width="1.44140625" style="43" customWidth="1"/>
    <col min="1554" max="1554" width="2.44140625" style="43" customWidth="1"/>
    <col min="1555" max="1561" width="1.44140625" style="43"/>
    <col min="1562" max="1562" width="1" style="43" customWidth="1"/>
    <col min="1563" max="1569" width="1.44140625" style="43"/>
    <col min="1570" max="1570" width="1.109375" style="43" customWidth="1"/>
    <col min="1571" max="1578" width="1.44140625" style="43"/>
    <col min="1579" max="1579" width="1.6640625" style="43" customWidth="1"/>
    <col min="1580" max="1586" width="1.44140625" style="43"/>
    <col min="1587" max="1587" width="1.109375" style="43" customWidth="1"/>
    <col min="1588" max="1589" width="0" style="43" hidden="1" customWidth="1"/>
    <col min="1590" max="1596" width="1.44140625" style="43"/>
    <col min="1597" max="1597" width="0.88671875" style="43" customWidth="1"/>
    <col min="1598" max="1598" width="0.44140625" style="43" customWidth="1"/>
    <col min="1599" max="1599" width="23.33203125" style="43" customWidth="1"/>
    <col min="1600" max="1600" width="85" style="43" customWidth="1"/>
    <col min="1601" max="1625" width="1.44140625" style="43"/>
    <col min="1626" max="1626" width="0.33203125" style="43" customWidth="1"/>
    <col min="1627" max="1794" width="1.44140625" style="43"/>
    <col min="1795" max="1795" width="1.44140625" style="43" customWidth="1"/>
    <col min="1796" max="1808" width="1.44140625" style="43"/>
    <col min="1809" max="1809" width="1.44140625" style="43" customWidth="1"/>
    <col min="1810" max="1810" width="2.44140625" style="43" customWidth="1"/>
    <col min="1811" max="1817" width="1.44140625" style="43"/>
    <col min="1818" max="1818" width="1" style="43" customWidth="1"/>
    <col min="1819" max="1825" width="1.44140625" style="43"/>
    <col min="1826" max="1826" width="1.109375" style="43" customWidth="1"/>
    <col min="1827" max="1834" width="1.44140625" style="43"/>
    <col min="1835" max="1835" width="1.6640625" style="43" customWidth="1"/>
    <col min="1836" max="1842" width="1.44140625" style="43"/>
    <col min="1843" max="1843" width="1.109375" style="43" customWidth="1"/>
    <col min="1844" max="1845" width="0" style="43" hidden="1" customWidth="1"/>
    <col min="1846" max="1852" width="1.44140625" style="43"/>
    <col min="1853" max="1853" width="0.88671875" style="43" customWidth="1"/>
    <col min="1854" max="1854" width="0.44140625" style="43" customWidth="1"/>
    <col min="1855" max="1855" width="23.33203125" style="43" customWidth="1"/>
    <col min="1856" max="1856" width="85" style="43" customWidth="1"/>
    <col min="1857" max="1881" width="1.44140625" style="43"/>
    <col min="1882" max="1882" width="0.33203125" style="43" customWidth="1"/>
    <col min="1883" max="2050" width="1.44140625" style="43"/>
    <col min="2051" max="2051" width="1.44140625" style="43" customWidth="1"/>
    <col min="2052" max="2064" width="1.44140625" style="43"/>
    <col min="2065" max="2065" width="1.44140625" style="43" customWidth="1"/>
    <col min="2066" max="2066" width="2.44140625" style="43" customWidth="1"/>
    <col min="2067" max="2073" width="1.44140625" style="43"/>
    <col min="2074" max="2074" width="1" style="43" customWidth="1"/>
    <col min="2075" max="2081" width="1.44140625" style="43"/>
    <col min="2082" max="2082" width="1.109375" style="43" customWidth="1"/>
    <col min="2083" max="2090" width="1.44140625" style="43"/>
    <col min="2091" max="2091" width="1.6640625" style="43" customWidth="1"/>
    <col min="2092" max="2098" width="1.44140625" style="43"/>
    <col min="2099" max="2099" width="1.109375" style="43" customWidth="1"/>
    <col min="2100" max="2101" width="0" style="43" hidden="1" customWidth="1"/>
    <col min="2102" max="2108" width="1.44140625" style="43"/>
    <col min="2109" max="2109" width="0.88671875" style="43" customWidth="1"/>
    <col min="2110" max="2110" width="0.44140625" style="43" customWidth="1"/>
    <col min="2111" max="2111" width="23.33203125" style="43" customWidth="1"/>
    <col min="2112" max="2112" width="85" style="43" customWidth="1"/>
    <col min="2113" max="2137" width="1.44140625" style="43"/>
    <col min="2138" max="2138" width="0.33203125" style="43" customWidth="1"/>
    <col min="2139" max="2306" width="1.44140625" style="43"/>
    <col min="2307" max="2307" width="1.44140625" style="43" customWidth="1"/>
    <col min="2308" max="2320" width="1.44140625" style="43"/>
    <col min="2321" max="2321" width="1.44140625" style="43" customWidth="1"/>
    <col min="2322" max="2322" width="2.44140625" style="43" customWidth="1"/>
    <col min="2323" max="2329" width="1.44140625" style="43"/>
    <col min="2330" max="2330" width="1" style="43" customWidth="1"/>
    <col min="2331" max="2337" width="1.44140625" style="43"/>
    <col min="2338" max="2338" width="1.109375" style="43" customWidth="1"/>
    <col min="2339" max="2346" width="1.44140625" style="43"/>
    <col min="2347" max="2347" width="1.6640625" style="43" customWidth="1"/>
    <col min="2348" max="2354" width="1.44140625" style="43"/>
    <col min="2355" max="2355" width="1.109375" style="43" customWidth="1"/>
    <col min="2356" max="2357" width="0" style="43" hidden="1" customWidth="1"/>
    <col min="2358" max="2364" width="1.44140625" style="43"/>
    <col min="2365" max="2365" width="0.88671875" style="43" customWidth="1"/>
    <col min="2366" max="2366" width="0.44140625" style="43" customWidth="1"/>
    <col min="2367" max="2367" width="23.33203125" style="43" customWidth="1"/>
    <col min="2368" max="2368" width="85" style="43" customWidth="1"/>
    <col min="2369" max="2393" width="1.44140625" style="43"/>
    <col min="2394" max="2394" width="0.33203125" style="43" customWidth="1"/>
    <col min="2395" max="2562" width="1.44140625" style="43"/>
    <col min="2563" max="2563" width="1.44140625" style="43" customWidth="1"/>
    <col min="2564" max="2576" width="1.44140625" style="43"/>
    <col min="2577" max="2577" width="1.44140625" style="43" customWidth="1"/>
    <col min="2578" max="2578" width="2.44140625" style="43" customWidth="1"/>
    <col min="2579" max="2585" width="1.44140625" style="43"/>
    <col min="2586" max="2586" width="1" style="43" customWidth="1"/>
    <col min="2587" max="2593" width="1.44140625" style="43"/>
    <col min="2594" max="2594" width="1.109375" style="43" customWidth="1"/>
    <col min="2595" max="2602" width="1.44140625" style="43"/>
    <col min="2603" max="2603" width="1.6640625" style="43" customWidth="1"/>
    <col min="2604" max="2610" width="1.44140625" style="43"/>
    <col min="2611" max="2611" width="1.109375" style="43" customWidth="1"/>
    <col min="2612" max="2613" width="0" style="43" hidden="1" customWidth="1"/>
    <col min="2614" max="2620" width="1.44140625" style="43"/>
    <col min="2621" max="2621" width="0.88671875" style="43" customWidth="1"/>
    <col min="2622" max="2622" width="0.44140625" style="43" customWidth="1"/>
    <col min="2623" max="2623" width="23.33203125" style="43" customWidth="1"/>
    <col min="2624" max="2624" width="85" style="43" customWidth="1"/>
    <col min="2625" max="2649" width="1.44140625" style="43"/>
    <col min="2650" max="2650" width="0.33203125" style="43" customWidth="1"/>
    <col min="2651" max="2818" width="1.44140625" style="43"/>
    <col min="2819" max="2819" width="1.44140625" style="43" customWidth="1"/>
    <col min="2820" max="2832" width="1.44140625" style="43"/>
    <col min="2833" max="2833" width="1.44140625" style="43" customWidth="1"/>
    <col min="2834" max="2834" width="2.44140625" style="43" customWidth="1"/>
    <col min="2835" max="2841" width="1.44140625" style="43"/>
    <col min="2842" max="2842" width="1" style="43" customWidth="1"/>
    <col min="2843" max="2849" width="1.44140625" style="43"/>
    <col min="2850" max="2850" width="1.109375" style="43" customWidth="1"/>
    <col min="2851" max="2858" width="1.44140625" style="43"/>
    <col min="2859" max="2859" width="1.6640625" style="43" customWidth="1"/>
    <col min="2860" max="2866" width="1.44140625" style="43"/>
    <col min="2867" max="2867" width="1.109375" style="43" customWidth="1"/>
    <col min="2868" max="2869" width="0" style="43" hidden="1" customWidth="1"/>
    <col min="2870" max="2876" width="1.44140625" style="43"/>
    <col min="2877" max="2877" width="0.88671875" style="43" customWidth="1"/>
    <col min="2878" max="2878" width="0.44140625" style="43" customWidth="1"/>
    <col min="2879" max="2879" width="23.33203125" style="43" customWidth="1"/>
    <col min="2880" max="2880" width="85" style="43" customWidth="1"/>
    <col min="2881" max="2905" width="1.44140625" style="43"/>
    <col min="2906" max="2906" width="0.33203125" style="43" customWidth="1"/>
    <col min="2907" max="3074" width="1.44140625" style="43"/>
    <col min="3075" max="3075" width="1.44140625" style="43" customWidth="1"/>
    <col min="3076" max="3088" width="1.44140625" style="43"/>
    <col min="3089" max="3089" width="1.44140625" style="43" customWidth="1"/>
    <col min="3090" max="3090" width="2.44140625" style="43" customWidth="1"/>
    <col min="3091" max="3097" width="1.44140625" style="43"/>
    <col min="3098" max="3098" width="1" style="43" customWidth="1"/>
    <col min="3099" max="3105" width="1.44140625" style="43"/>
    <col min="3106" max="3106" width="1.109375" style="43" customWidth="1"/>
    <col min="3107" max="3114" width="1.44140625" style="43"/>
    <col min="3115" max="3115" width="1.6640625" style="43" customWidth="1"/>
    <col min="3116" max="3122" width="1.44140625" style="43"/>
    <col min="3123" max="3123" width="1.109375" style="43" customWidth="1"/>
    <col min="3124" max="3125" width="0" style="43" hidden="1" customWidth="1"/>
    <col min="3126" max="3132" width="1.44140625" style="43"/>
    <col min="3133" max="3133" width="0.88671875" style="43" customWidth="1"/>
    <col min="3134" max="3134" width="0.44140625" style="43" customWidth="1"/>
    <col min="3135" max="3135" width="23.33203125" style="43" customWidth="1"/>
    <col min="3136" max="3136" width="85" style="43" customWidth="1"/>
    <col min="3137" max="3161" width="1.44140625" style="43"/>
    <col min="3162" max="3162" width="0.33203125" style="43" customWidth="1"/>
    <col min="3163" max="3330" width="1.44140625" style="43"/>
    <col min="3331" max="3331" width="1.44140625" style="43" customWidth="1"/>
    <col min="3332" max="3344" width="1.44140625" style="43"/>
    <col min="3345" max="3345" width="1.44140625" style="43" customWidth="1"/>
    <col min="3346" max="3346" width="2.44140625" style="43" customWidth="1"/>
    <col min="3347" max="3353" width="1.44140625" style="43"/>
    <col min="3354" max="3354" width="1" style="43" customWidth="1"/>
    <col min="3355" max="3361" width="1.44140625" style="43"/>
    <col min="3362" max="3362" width="1.109375" style="43" customWidth="1"/>
    <col min="3363" max="3370" width="1.44140625" style="43"/>
    <col min="3371" max="3371" width="1.6640625" style="43" customWidth="1"/>
    <col min="3372" max="3378" width="1.44140625" style="43"/>
    <col min="3379" max="3379" width="1.109375" style="43" customWidth="1"/>
    <col min="3380" max="3381" width="0" style="43" hidden="1" customWidth="1"/>
    <col min="3382" max="3388" width="1.44140625" style="43"/>
    <col min="3389" max="3389" width="0.88671875" style="43" customWidth="1"/>
    <col min="3390" max="3390" width="0.44140625" style="43" customWidth="1"/>
    <col min="3391" max="3391" width="23.33203125" style="43" customWidth="1"/>
    <col min="3392" max="3392" width="85" style="43" customWidth="1"/>
    <col min="3393" max="3417" width="1.44140625" style="43"/>
    <col min="3418" max="3418" width="0.33203125" style="43" customWidth="1"/>
    <col min="3419" max="3586" width="1.44140625" style="43"/>
    <col min="3587" max="3587" width="1.44140625" style="43" customWidth="1"/>
    <col min="3588" max="3600" width="1.44140625" style="43"/>
    <col min="3601" max="3601" width="1.44140625" style="43" customWidth="1"/>
    <col min="3602" max="3602" width="2.44140625" style="43" customWidth="1"/>
    <col min="3603" max="3609" width="1.44140625" style="43"/>
    <col min="3610" max="3610" width="1" style="43" customWidth="1"/>
    <col min="3611" max="3617" width="1.44140625" style="43"/>
    <col min="3618" max="3618" width="1.109375" style="43" customWidth="1"/>
    <col min="3619" max="3626" width="1.44140625" style="43"/>
    <col min="3627" max="3627" width="1.6640625" style="43" customWidth="1"/>
    <col min="3628" max="3634" width="1.44140625" style="43"/>
    <col min="3635" max="3635" width="1.109375" style="43" customWidth="1"/>
    <col min="3636" max="3637" width="0" style="43" hidden="1" customWidth="1"/>
    <col min="3638" max="3644" width="1.44140625" style="43"/>
    <col min="3645" max="3645" width="0.88671875" style="43" customWidth="1"/>
    <col min="3646" max="3646" width="0.44140625" style="43" customWidth="1"/>
    <col min="3647" max="3647" width="23.33203125" style="43" customWidth="1"/>
    <col min="3648" max="3648" width="85" style="43" customWidth="1"/>
    <col min="3649" max="3673" width="1.44140625" style="43"/>
    <col min="3674" max="3674" width="0.33203125" style="43" customWidth="1"/>
    <col min="3675" max="3842" width="1.44140625" style="43"/>
    <col min="3843" max="3843" width="1.44140625" style="43" customWidth="1"/>
    <col min="3844" max="3856" width="1.44140625" style="43"/>
    <col min="3857" max="3857" width="1.44140625" style="43" customWidth="1"/>
    <col min="3858" max="3858" width="2.44140625" style="43" customWidth="1"/>
    <col min="3859" max="3865" width="1.44140625" style="43"/>
    <col min="3866" max="3866" width="1" style="43" customWidth="1"/>
    <col min="3867" max="3873" width="1.44140625" style="43"/>
    <col min="3874" max="3874" width="1.109375" style="43" customWidth="1"/>
    <col min="3875" max="3882" width="1.44140625" style="43"/>
    <col min="3883" max="3883" width="1.6640625" style="43" customWidth="1"/>
    <col min="3884" max="3890" width="1.44140625" style="43"/>
    <col min="3891" max="3891" width="1.109375" style="43" customWidth="1"/>
    <col min="3892" max="3893" width="0" style="43" hidden="1" customWidth="1"/>
    <col min="3894" max="3900" width="1.44140625" style="43"/>
    <col min="3901" max="3901" width="0.88671875" style="43" customWidth="1"/>
    <col min="3902" max="3902" width="0.44140625" style="43" customWidth="1"/>
    <col min="3903" max="3903" width="23.33203125" style="43" customWidth="1"/>
    <col min="3904" max="3904" width="85" style="43" customWidth="1"/>
    <col min="3905" max="3929" width="1.44140625" style="43"/>
    <col min="3930" max="3930" width="0.33203125" style="43" customWidth="1"/>
    <col min="3931" max="4098" width="1.44140625" style="43"/>
    <col min="4099" max="4099" width="1.44140625" style="43" customWidth="1"/>
    <col min="4100" max="4112" width="1.44140625" style="43"/>
    <col min="4113" max="4113" width="1.44140625" style="43" customWidth="1"/>
    <col min="4114" max="4114" width="2.44140625" style="43" customWidth="1"/>
    <col min="4115" max="4121" width="1.44140625" style="43"/>
    <col min="4122" max="4122" width="1" style="43" customWidth="1"/>
    <col min="4123" max="4129" width="1.44140625" style="43"/>
    <col min="4130" max="4130" width="1.109375" style="43" customWidth="1"/>
    <col min="4131" max="4138" width="1.44140625" style="43"/>
    <col min="4139" max="4139" width="1.6640625" style="43" customWidth="1"/>
    <col min="4140" max="4146" width="1.44140625" style="43"/>
    <col min="4147" max="4147" width="1.109375" style="43" customWidth="1"/>
    <col min="4148" max="4149" width="0" style="43" hidden="1" customWidth="1"/>
    <col min="4150" max="4156" width="1.44140625" style="43"/>
    <col min="4157" max="4157" width="0.88671875" style="43" customWidth="1"/>
    <col min="4158" max="4158" width="0.44140625" style="43" customWidth="1"/>
    <col min="4159" max="4159" width="23.33203125" style="43" customWidth="1"/>
    <col min="4160" max="4160" width="85" style="43" customWidth="1"/>
    <col min="4161" max="4185" width="1.44140625" style="43"/>
    <col min="4186" max="4186" width="0.33203125" style="43" customWidth="1"/>
    <col min="4187" max="4354" width="1.44140625" style="43"/>
    <col min="4355" max="4355" width="1.44140625" style="43" customWidth="1"/>
    <col min="4356" max="4368" width="1.44140625" style="43"/>
    <col min="4369" max="4369" width="1.44140625" style="43" customWidth="1"/>
    <col min="4370" max="4370" width="2.44140625" style="43" customWidth="1"/>
    <col min="4371" max="4377" width="1.44140625" style="43"/>
    <col min="4378" max="4378" width="1" style="43" customWidth="1"/>
    <col min="4379" max="4385" width="1.44140625" style="43"/>
    <col min="4386" max="4386" width="1.109375" style="43" customWidth="1"/>
    <col min="4387" max="4394" width="1.44140625" style="43"/>
    <col min="4395" max="4395" width="1.6640625" style="43" customWidth="1"/>
    <col min="4396" max="4402" width="1.44140625" style="43"/>
    <col min="4403" max="4403" width="1.109375" style="43" customWidth="1"/>
    <col min="4404" max="4405" width="0" style="43" hidden="1" customWidth="1"/>
    <col min="4406" max="4412" width="1.44140625" style="43"/>
    <col min="4413" max="4413" width="0.88671875" style="43" customWidth="1"/>
    <col min="4414" max="4414" width="0.44140625" style="43" customWidth="1"/>
    <col min="4415" max="4415" width="23.33203125" style="43" customWidth="1"/>
    <col min="4416" max="4416" width="85" style="43" customWidth="1"/>
    <col min="4417" max="4441" width="1.44140625" style="43"/>
    <col min="4442" max="4442" width="0.33203125" style="43" customWidth="1"/>
    <col min="4443" max="4610" width="1.44140625" style="43"/>
    <col min="4611" max="4611" width="1.44140625" style="43" customWidth="1"/>
    <col min="4612" max="4624" width="1.44140625" style="43"/>
    <col min="4625" max="4625" width="1.44140625" style="43" customWidth="1"/>
    <col min="4626" max="4626" width="2.44140625" style="43" customWidth="1"/>
    <col min="4627" max="4633" width="1.44140625" style="43"/>
    <col min="4634" max="4634" width="1" style="43" customWidth="1"/>
    <col min="4635" max="4641" width="1.44140625" style="43"/>
    <col min="4642" max="4642" width="1.109375" style="43" customWidth="1"/>
    <col min="4643" max="4650" width="1.44140625" style="43"/>
    <col min="4651" max="4651" width="1.6640625" style="43" customWidth="1"/>
    <col min="4652" max="4658" width="1.44140625" style="43"/>
    <col min="4659" max="4659" width="1.109375" style="43" customWidth="1"/>
    <col min="4660" max="4661" width="0" style="43" hidden="1" customWidth="1"/>
    <col min="4662" max="4668" width="1.44140625" style="43"/>
    <col min="4669" max="4669" width="0.88671875" style="43" customWidth="1"/>
    <col min="4670" max="4670" width="0.44140625" style="43" customWidth="1"/>
    <col min="4671" max="4671" width="23.33203125" style="43" customWidth="1"/>
    <col min="4672" max="4672" width="85" style="43" customWidth="1"/>
    <col min="4673" max="4697" width="1.44140625" style="43"/>
    <col min="4698" max="4698" width="0.33203125" style="43" customWidth="1"/>
    <col min="4699" max="4866" width="1.44140625" style="43"/>
    <col min="4867" max="4867" width="1.44140625" style="43" customWidth="1"/>
    <col min="4868" max="4880" width="1.44140625" style="43"/>
    <col min="4881" max="4881" width="1.44140625" style="43" customWidth="1"/>
    <col min="4882" max="4882" width="2.44140625" style="43" customWidth="1"/>
    <col min="4883" max="4889" width="1.44140625" style="43"/>
    <col min="4890" max="4890" width="1" style="43" customWidth="1"/>
    <col min="4891" max="4897" width="1.44140625" style="43"/>
    <col min="4898" max="4898" width="1.109375" style="43" customWidth="1"/>
    <col min="4899" max="4906" width="1.44140625" style="43"/>
    <col min="4907" max="4907" width="1.6640625" style="43" customWidth="1"/>
    <col min="4908" max="4914" width="1.44140625" style="43"/>
    <col min="4915" max="4915" width="1.109375" style="43" customWidth="1"/>
    <col min="4916" max="4917" width="0" style="43" hidden="1" customWidth="1"/>
    <col min="4918" max="4924" width="1.44140625" style="43"/>
    <col min="4925" max="4925" width="0.88671875" style="43" customWidth="1"/>
    <col min="4926" max="4926" width="0.44140625" style="43" customWidth="1"/>
    <col min="4927" max="4927" width="23.33203125" style="43" customWidth="1"/>
    <col min="4928" max="4928" width="85" style="43" customWidth="1"/>
    <col min="4929" max="4953" width="1.44140625" style="43"/>
    <col min="4954" max="4954" width="0.33203125" style="43" customWidth="1"/>
    <col min="4955" max="5122" width="1.44140625" style="43"/>
    <col min="5123" max="5123" width="1.44140625" style="43" customWidth="1"/>
    <col min="5124" max="5136" width="1.44140625" style="43"/>
    <col min="5137" max="5137" width="1.44140625" style="43" customWidth="1"/>
    <col min="5138" max="5138" width="2.44140625" style="43" customWidth="1"/>
    <col min="5139" max="5145" width="1.44140625" style="43"/>
    <col min="5146" max="5146" width="1" style="43" customWidth="1"/>
    <col min="5147" max="5153" width="1.44140625" style="43"/>
    <col min="5154" max="5154" width="1.109375" style="43" customWidth="1"/>
    <col min="5155" max="5162" width="1.44140625" style="43"/>
    <col min="5163" max="5163" width="1.6640625" style="43" customWidth="1"/>
    <col min="5164" max="5170" width="1.44140625" style="43"/>
    <col min="5171" max="5171" width="1.109375" style="43" customWidth="1"/>
    <col min="5172" max="5173" width="0" style="43" hidden="1" customWidth="1"/>
    <col min="5174" max="5180" width="1.44140625" style="43"/>
    <col min="5181" max="5181" width="0.88671875" style="43" customWidth="1"/>
    <col min="5182" max="5182" width="0.44140625" style="43" customWidth="1"/>
    <col min="5183" max="5183" width="23.33203125" style="43" customWidth="1"/>
    <col min="5184" max="5184" width="85" style="43" customWidth="1"/>
    <col min="5185" max="5209" width="1.44140625" style="43"/>
    <col min="5210" max="5210" width="0.33203125" style="43" customWidth="1"/>
    <col min="5211" max="5378" width="1.44140625" style="43"/>
    <col min="5379" max="5379" width="1.44140625" style="43" customWidth="1"/>
    <col min="5380" max="5392" width="1.44140625" style="43"/>
    <col min="5393" max="5393" width="1.44140625" style="43" customWidth="1"/>
    <col min="5394" max="5394" width="2.44140625" style="43" customWidth="1"/>
    <col min="5395" max="5401" width="1.44140625" style="43"/>
    <col min="5402" max="5402" width="1" style="43" customWidth="1"/>
    <col min="5403" max="5409" width="1.44140625" style="43"/>
    <col min="5410" max="5410" width="1.109375" style="43" customWidth="1"/>
    <col min="5411" max="5418" width="1.44140625" style="43"/>
    <col min="5419" max="5419" width="1.6640625" style="43" customWidth="1"/>
    <col min="5420" max="5426" width="1.44140625" style="43"/>
    <col min="5427" max="5427" width="1.109375" style="43" customWidth="1"/>
    <col min="5428" max="5429" width="0" style="43" hidden="1" customWidth="1"/>
    <col min="5430" max="5436" width="1.44140625" style="43"/>
    <col min="5437" max="5437" width="0.88671875" style="43" customWidth="1"/>
    <col min="5438" max="5438" width="0.44140625" style="43" customWidth="1"/>
    <col min="5439" max="5439" width="23.33203125" style="43" customWidth="1"/>
    <col min="5440" max="5440" width="85" style="43" customWidth="1"/>
    <col min="5441" max="5465" width="1.44140625" style="43"/>
    <col min="5466" max="5466" width="0.33203125" style="43" customWidth="1"/>
    <col min="5467" max="5634" width="1.44140625" style="43"/>
    <col min="5635" max="5635" width="1.44140625" style="43" customWidth="1"/>
    <col min="5636" max="5648" width="1.44140625" style="43"/>
    <col min="5649" max="5649" width="1.44140625" style="43" customWidth="1"/>
    <col min="5650" max="5650" width="2.44140625" style="43" customWidth="1"/>
    <col min="5651" max="5657" width="1.44140625" style="43"/>
    <col min="5658" max="5658" width="1" style="43" customWidth="1"/>
    <col min="5659" max="5665" width="1.44140625" style="43"/>
    <col min="5666" max="5666" width="1.109375" style="43" customWidth="1"/>
    <col min="5667" max="5674" width="1.44140625" style="43"/>
    <col min="5675" max="5675" width="1.6640625" style="43" customWidth="1"/>
    <col min="5676" max="5682" width="1.44140625" style="43"/>
    <col min="5683" max="5683" width="1.109375" style="43" customWidth="1"/>
    <col min="5684" max="5685" width="0" style="43" hidden="1" customWidth="1"/>
    <col min="5686" max="5692" width="1.44140625" style="43"/>
    <col min="5693" max="5693" width="0.88671875" style="43" customWidth="1"/>
    <col min="5694" max="5694" width="0.44140625" style="43" customWidth="1"/>
    <col min="5695" max="5695" width="23.33203125" style="43" customWidth="1"/>
    <col min="5696" max="5696" width="85" style="43" customWidth="1"/>
    <col min="5697" max="5721" width="1.44140625" style="43"/>
    <col min="5722" max="5722" width="0.33203125" style="43" customWidth="1"/>
    <col min="5723" max="5890" width="1.44140625" style="43"/>
    <col min="5891" max="5891" width="1.44140625" style="43" customWidth="1"/>
    <col min="5892" max="5904" width="1.44140625" style="43"/>
    <col min="5905" max="5905" width="1.44140625" style="43" customWidth="1"/>
    <col min="5906" max="5906" width="2.44140625" style="43" customWidth="1"/>
    <col min="5907" max="5913" width="1.44140625" style="43"/>
    <col min="5914" max="5914" width="1" style="43" customWidth="1"/>
    <col min="5915" max="5921" width="1.44140625" style="43"/>
    <col min="5922" max="5922" width="1.109375" style="43" customWidth="1"/>
    <col min="5923" max="5930" width="1.44140625" style="43"/>
    <col min="5931" max="5931" width="1.6640625" style="43" customWidth="1"/>
    <col min="5932" max="5938" width="1.44140625" style="43"/>
    <col min="5939" max="5939" width="1.109375" style="43" customWidth="1"/>
    <col min="5940" max="5941" width="0" style="43" hidden="1" customWidth="1"/>
    <col min="5942" max="5948" width="1.44140625" style="43"/>
    <col min="5949" max="5949" width="0.88671875" style="43" customWidth="1"/>
    <col min="5950" max="5950" width="0.44140625" style="43" customWidth="1"/>
    <col min="5951" max="5951" width="23.33203125" style="43" customWidth="1"/>
    <col min="5952" max="5952" width="85" style="43" customWidth="1"/>
    <col min="5953" max="5977" width="1.44140625" style="43"/>
    <col min="5978" max="5978" width="0.33203125" style="43" customWidth="1"/>
    <col min="5979" max="6146" width="1.44140625" style="43"/>
    <col min="6147" max="6147" width="1.44140625" style="43" customWidth="1"/>
    <col min="6148" max="6160" width="1.44140625" style="43"/>
    <col min="6161" max="6161" width="1.44140625" style="43" customWidth="1"/>
    <col min="6162" max="6162" width="2.44140625" style="43" customWidth="1"/>
    <col min="6163" max="6169" width="1.44140625" style="43"/>
    <col min="6170" max="6170" width="1" style="43" customWidth="1"/>
    <col min="6171" max="6177" width="1.44140625" style="43"/>
    <col min="6178" max="6178" width="1.109375" style="43" customWidth="1"/>
    <col min="6179" max="6186" width="1.44140625" style="43"/>
    <col min="6187" max="6187" width="1.6640625" style="43" customWidth="1"/>
    <col min="6188" max="6194" width="1.44140625" style="43"/>
    <col min="6195" max="6195" width="1.109375" style="43" customWidth="1"/>
    <col min="6196" max="6197" width="0" style="43" hidden="1" customWidth="1"/>
    <col min="6198" max="6204" width="1.44140625" style="43"/>
    <col min="6205" max="6205" width="0.88671875" style="43" customWidth="1"/>
    <col min="6206" max="6206" width="0.44140625" style="43" customWidth="1"/>
    <col min="6207" max="6207" width="23.33203125" style="43" customWidth="1"/>
    <col min="6208" max="6208" width="85" style="43" customWidth="1"/>
    <col min="6209" max="6233" width="1.44140625" style="43"/>
    <col min="6234" max="6234" width="0.33203125" style="43" customWidth="1"/>
    <col min="6235" max="6402" width="1.44140625" style="43"/>
    <col min="6403" max="6403" width="1.44140625" style="43" customWidth="1"/>
    <col min="6404" max="6416" width="1.44140625" style="43"/>
    <col min="6417" max="6417" width="1.44140625" style="43" customWidth="1"/>
    <col min="6418" max="6418" width="2.44140625" style="43" customWidth="1"/>
    <col min="6419" max="6425" width="1.44140625" style="43"/>
    <col min="6426" max="6426" width="1" style="43" customWidth="1"/>
    <col min="6427" max="6433" width="1.44140625" style="43"/>
    <col min="6434" max="6434" width="1.109375" style="43" customWidth="1"/>
    <col min="6435" max="6442" width="1.44140625" style="43"/>
    <col min="6443" max="6443" width="1.6640625" style="43" customWidth="1"/>
    <col min="6444" max="6450" width="1.44140625" style="43"/>
    <col min="6451" max="6451" width="1.109375" style="43" customWidth="1"/>
    <col min="6452" max="6453" width="0" style="43" hidden="1" customWidth="1"/>
    <col min="6454" max="6460" width="1.44140625" style="43"/>
    <col min="6461" max="6461" width="0.88671875" style="43" customWidth="1"/>
    <col min="6462" max="6462" width="0.44140625" style="43" customWidth="1"/>
    <col min="6463" max="6463" width="23.33203125" style="43" customWidth="1"/>
    <col min="6464" max="6464" width="85" style="43" customWidth="1"/>
    <col min="6465" max="6489" width="1.44140625" style="43"/>
    <col min="6490" max="6490" width="0.33203125" style="43" customWidth="1"/>
    <col min="6491" max="6658" width="1.44140625" style="43"/>
    <col min="6659" max="6659" width="1.44140625" style="43" customWidth="1"/>
    <col min="6660" max="6672" width="1.44140625" style="43"/>
    <col min="6673" max="6673" width="1.44140625" style="43" customWidth="1"/>
    <col min="6674" max="6674" width="2.44140625" style="43" customWidth="1"/>
    <col min="6675" max="6681" width="1.44140625" style="43"/>
    <col min="6682" max="6682" width="1" style="43" customWidth="1"/>
    <col min="6683" max="6689" width="1.44140625" style="43"/>
    <col min="6690" max="6690" width="1.109375" style="43" customWidth="1"/>
    <col min="6691" max="6698" width="1.44140625" style="43"/>
    <col min="6699" max="6699" width="1.6640625" style="43" customWidth="1"/>
    <col min="6700" max="6706" width="1.44140625" style="43"/>
    <col min="6707" max="6707" width="1.109375" style="43" customWidth="1"/>
    <col min="6708" max="6709" width="0" style="43" hidden="1" customWidth="1"/>
    <col min="6710" max="6716" width="1.44140625" style="43"/>
    <col min="6717" max="6717" width="0.88671875" style="43" customWidth="1"/>
    <col min="6718" max="6718" width="0.44140625" style="43" customWidth="1"/>
    <col min="6719" max="6719" width="23.33203125" style="43" customWidth="1"/>
    <col min="6720" max="6720" width="85" style="43" customWidth="1"/>
    <col min="6721" max="6745" width="1.44140625" style="43"/>
    <col min="6746" max="6746" width="0.33203125" style="43" customWidth="1"/>
    <col min="6747" max="6914" width="1.44140625" style="43"/>
    <col min="6915" max="6915" width="1.44140625" style="43" customWidth="1"/>
    <col min="6916" max="6928" width="1.44140625" style="43"/>
    <col min="6929" max="6929" width="1.44140625" style="43" customWidth="1"/>
    <col min="6930" max="6930" width="2.44140625" style="43" customWidth="1"/>
    <col min="6931" max="6937" width="1.44140625" style="43"/>
    <col min="6938" max="6938" width="1" style="43" customWidth="1"/>
    <col min="6939" max="6945" width="1.44140625" style="43"/>
    <col min="6946" max="6946" width="1.109375" style="43" customWidth="1"/>
    <col min="6947" max="6954" width="1.44140625" style="43"/>
    <col min="6955" max="6955" width="1.6640625" style="43" customWidth="1"/>
    <col min="6956" max="6962" width="1.44140625" style="43"/>
    <col min="6963" max="6963" width="1.109375" style="43" customWidth="1"/>
    <col min="6964" max="6965" width="0" style="43" hidden="1" customWidth="1"/>
    <col min="6966" max="6972" width="1.44140625" style="43"/>
    <col min="6973" max="6973" width="0.88671875" style="43" customWidth="1"/>
    <col min="6974" max="6974" width="0.44140625" style="43" customWidth="1"/>
    <col min="6975" max="6975" width="23.33203125" style="43" customWidth="1"/>
    <col min="6976" max="6976" width="85" style="43" customWidth="1"/>
    <col min="6977" max="7001" width="1.44140625" style="43"/>
    <col min="7002" max="7002" width="0.33203125" style="43" customWidth="1"/>
    <col min="7003" max="7170" width="1.44140625" style="43"/>
    <col min="7171" max="7171" width="1.44140625" style="43" customWidth="1"/>
    <col min="7172" max="7184" width="1.44140625" style="43"/>
    <col min="7185" max="7185" width="1.44140625" style="43" customWidth="1"/>
    <col min="7186" max="7186" width="2.44140625" style="43" customWidth="1"/>
    <col min="7187" max="7193" width="1.44140625" style="43"/>
    <col min="7194" max="7194" width="1" style="43" customWidth="1"/>
    <col min="7195" max="7201" width="1.44140625" style="43"/>
    <col min="7202" max="7202" width="1.109375" style="43" customWidth="1"/>
    <col min="7203" max="7210" width="1.44140625" style="43"/>
    <col min="7211" max="7211" width="1.6640625" style="43" customWidth="1"/>
    <col min="7212" max="7218" width="1.44140625" style="43"/>
    <col min="7219" max="7219" width="1.109375" style="43" customWidth="1"/>
    <col min="7220" max="7221" width="0" style="43" hidden="1" customWidth="1"/>
    <col min="7222" max="7228" width="1.44140625" style="43"/>
    <col min="7229" max="7229" width="0.88671875" style="43" customWidth="1"/>
    <col min="7230" max="7230" width="0.44140625" style="43" customWidth="1"/>
    <col min="7231" max="7231" width="23.33203125" style="43" customWidth="1"/>
    <col min="7232" max="7232" width="85" style="43" customWidth="1"/>
    <col min="7233" max="7257" width="1.44140625" style="43"/>
    <col min="7258" max="7258" width="0.33203125" style="43" customWidth="1"/>
    <col min="7259" max="7426" width="1.44140625" style="43"/>
    <col min="7427" max="7427" width="1.44140625" style="43" customWidth="1"/>
    <col min="7428" max="7440" width="1.44140625" style="43"/>
    <col min="7441" max="7441" width="1.44140625" style="43" customWidth="1"/>
    <col min="7442" max="7442" width="2.44140625" style="43" customWidth="1"/>
    <col min="7443" max="7449" width="1.44140625" style="43"/>
    <col min="7450" max="7450" width="1" style="43" customWidth="1"/>
    <col min="7451" max="7457" width="1.44140625" style="43"/>
    <col min="7458" max="7458" width="1.109375" style="43" customWidth="1"/>
    <col min="7459" max="7466" width="1.44140625" style="43"/>
    <col min="7467" max="7467" width="1.6640625" style="43" customWidth="1"/>
    <col min="7468" max="7474" width="1.44140625" style="43"/>
    <col min="7475" max="7475" width="1.109375" style="43" customWidth="1"/>
    <col min="7476" max="7477" width="0" style="43" hidden="1" customWidth="1"/>
    <col min="7478" max="7484" width="1.44140625" style="43"/>
    <col min="7485" max="7485" width="0.88671875" style="43" customWidth="1"/>
    <col min="7486" max="7486" width="0.44140625" style="43" customWidth="1"/>
    <col min="7487" max="7487" width="23.33203125" style="43" customWidth="1"/>
    <col min="7488" max="7488" width="85" style="43" customWidth="1"/>
    <col min="7489" max="7513" width="1.44140625" style="43"/>
    <col min="7514" max="7514" width="0.33203125" style="43" customWidth="1"/>
    <col min="7515" max="7682" width="1.44140625" style="43"/>
    <col min="7683" max="7683" width="1.44140625" style="43" customWidth="1"/>
    <col min="7684" max="7696" width="1.44140625" style="43"/>
    <col min="7697" max="7697" width="1.44140625" style="43" customWidth="1"/>
    <col min="7698" max="7698" width="2.44140625" style="43" customWidth="1"/>
    <col min="7699" max="7705" width="1.44140625" style="43"/>
    <col min="7706" max="7706" width="1" style="43" customWidth="1"/>
    <col min="7707" max="7713" width="1.44140625" style="43"/>
    <col min="7714" max="7714" width="1.109375" style="43" customWidth="1"/>
    <col min="7715" max="7722" width="1.44140625" style="43"/>
    <col min="7723" max="7723" width="1.6640625" style="43" customWidth="1"/>
    <col min="7724" max="7730" width="1.44140625" style="43"/>
    <col min="7731" max="7731" width="1.109375" style="43" customWidth="1"/>
    <col min="7732" max="7733" width="0" style="43" hidden="1" customWidth="1"/>
    <col min="7734" max="7740" width="1.44140625" style="43"/>
    <col min="7741" max="7741" width="0.88671875" style="43" customWidth="1"/>
    <col min="7742" max="7742" width="0.44140625" style="43" customWidth="1"/>
    <col min="7743" max="7743" width="23.33203125" style="43" customWidth="1"/>
    <col min="7744" max="7744" width="85" style="43" customWidth="1"/>
    <col min="7745" max="7769" width="1.44140625" style="43"/>
    <col min="7770" max="7770" width="0.33203125" style="43" customWidth="1"/>
    <col min="7771" max="7938" width="1.44140625" style="43"/>
    <col min="7939" max="7939" width="1.44140625" style="43" customWidth="1"/>
    <col min="7940" max="7952" width="1.44140625" style="43"/>
    <col min="7953" max="7953" width="1.44140625" style="43" customWidth="1"/>
    <col min="7954" max="7954" width="2.44140625" style="43" customWidth="1"/>
    <col min="7955" max="7961" width="1.44140625" style="43"/>
    <col min="7962" max="7962" width="1" style="43" customWidth="1"/>
    <col min="7963" max="7969" width="1.44140625" style="43"/>
    <col min="7970" max="7970" width="1.109375" style="43" customWidth="1"/>
    <col min="7971" max="7978" width="1.44140625" style="43"/>
    <col min="7979" max="7979" width="1.6640625" style="43" customWidth="1"/>
    <col min="7980" max="7986" width="1.44140625" style="43"/>
    <col min="7987" max="7987" width="1.109375" style="43" customWidth="1"/>
    <col min="7988" max="7989" width="0" style="43" hidden="1" customWidth="1"/>
    <col min="7990" max="7996" width="1.44140625" style="43"/>
    <col min="7997" max="7997" width="0.88671875" style="43" customWidth="1"/>
    <col min="7998" max="7998" width="0.44140625" style="43" customWidth="1"/>
    <col min="7999" max="7999" width="23.33203125" style="43" customWidth="1"/>
    <col min="8000" max="8000" width="85" style="43" customWidth="1"/>
    <col min="8001" max="8025" width="1.44140625" style="43"/>
    <col min="8026" max="8026" width="0.33203125" style="43" customWidth="1"/>
    <col min="8027" max="8194" width="1.44140625" style="43"/>
    <col min="8195" max="8195" width="1.44140625" style="43" customWidth="1"/>
    <col min="8196" max="8208" width="1.44140625" style="43"/>
    <col min="8209" max="8209" width="1.44140625" style="43" customWidth="1"/>
    <col min="8210" max="8210" width="2.44140625" style="43" customWidth="1"/>
    <col min="8211" max="8217" width="1.44140625" style="43"/>
    <col min="8218" max="8218" width="1" style="43" customWidth="1"/>
    <col min="8219" max="8225" width="1.44140625" style="43"/>
    <col min="8226" max="8226" width="1.109375" style="43" customWidth="1"/>
    <col min="8227" max="8234" width="1.44140625" style="43"/>
    <col min="8235" max="8235" width="1.6640625" style="43" customWidth="1"/>
    <col min="8236" max="8242" width="1.44140625" style="43"/>
    <col min="8243" max="8243" width="1.109375" style="43" customWidth="1"/>
    <col min="8244" max="8245" width="0" style="43" hidden="1" customWidth="1"/>
    <col min="8246" max="8252" width="1.44140625" style="43"/>
    <col min="8253" max="8253" width="0.88671875" style="43" customWidth="1"/>
    <col min="8254" max="8254" width="0.44140625" style="43" customWidth="1"/>
    <col min="8255" max="8255" width="23.33203125" style="43" customWidth="1"/>
    <col min="8256" max="8256" width="85" style="43" customWidth="1"/>
    <col min="8257" max="8281" width="1.44140625" style="43"/>
    <col min="8282" max="8282" width="0.33203125" style="43" customWidth="1"/>
    <col min="8283" max="8450" width="1.44140625" style="43"/>
    <col min="8451" max="8451" width="1.44140625" style="43" customWidth="1"/>
    <col min="8452" max="8464" width="1.44140625" style="43"/>
    <col min="8465" max="8465" width="1.44140625" style="43" customWidth="1"/>
    <col min="8466" max="8466" width="2.44140625" style="43" customWidth="1"/>
    <col min="8467" max="8473" width="1.44140625" style="43"/>
    <col min="8474" max="8474" width="1" style="43" customWidth="1"/>
    <col min="8475" max="8481" width="1.44140625" style="43"/>
    <col min="8482" max="8482" width="1.109375" style="43" customWidth="1"/>
    <col min="8483" max="8490" width="1.44140625" style="43"/>
    <col min="8491" max="8491" width="1.6640625" style="43" customWidth="1"/>
    <col min="8492" max="8498" width="1.44140625" style="43"/>
    <col min="8499" max="8499" width="1.109375" style="43" customWidth="1"/>
    <col min="8500" max="8501" width="0" style="43" hidden="1" customWidth="1"/>
    <col min="8502" max="8508" width="1.44140625" style="43"/>
    <col min="8509" max="8509" width="0.88671875" style="43" customWidth="1"/>
    <col min="8510" max="8510" width="0.44140625" style="43" customWidth="1"/>
    <col min="8511" max="8511" width="23.33203125" style="43" customWidth="1"/>
    <col min="8512" max="8512" width="85" style="43" customWidth="1"/>
    <col min="8513" max="8537" width="1.44140625" style="43"/>
    <col min="8538" max="8538" width="0.33203125" style="43" customWidth="1"/>
    <col min="8539" max="8706" width="1.44140625" style="43"/>
    <col min="8707" max="8707" width="1.44140625" style="43" customWidth="1"/>
    <col min="8708" max="8720" width="1.44140625" style="43"/>
    <col min="8721" max="8721" width="1.44140625" style="43" customWidth="1"/>
    <col min="8722" max="8722" width="2.44140625" style="43" customWidth="1"/>
    <col min="8723" max="8729" width="1.44140625" style="43"/>
    <col min="8730" max="8730" width="1" style="43" customWidth="1"/>
    <col min="8731" max="8737" width="1.44140625" style="43"/>
    <col min="8738" max="8738" width="1.109375" style="43" customWidth="1"/>
    <col min="8739" max="8746" width="1.44140625" style="43"/>
    <col min="8747" max="8747" width="1.6640625" style="43" customWidth="1"/>
    <col min="8748" max="8754" width="1.44140625" style="43"/>
    <col min="8755" max="8755" width="1.109375" style="43" customWidth="1"/>
    <col min="8756" max="8757" width="0" style="43" hidden="1" customWidth="1"/>
    <col min="8758" max="8764" width="1.44140625" style="43"/>
    <col min="8765" max="8765" width="0.88671875" style="43" customWidth="1"/>
    <col min="8766" max="8766" width="0.44140625" style="43" customWidth="1"/>
    <col min="8767" max="8767" width="23.33203125" style="43" customWidth="1"/>
    <col min="8768" max="8768" width="85" style="43" customWidth="1"/>
    <col min="8769" max="8793" width="1.44140625" style="43"/>
    <col min="8794" max="8794" width="0.33203125" style="43" customWidth="1"/>
    <col min="8795" max="8962" width="1.44140625" style="43"/>
    <col min="8963" max="8963" width="1.44140625" style="43" customWidth="1"/>
    <col min="8964" max="8976" width="1.44140625" style="43"/>
    <col min="8977" max="8977" width="1.44140625" style="43" customWidth="1"/>
    <col min="8978" max="8978" width="2.44140625" style="43" customWidth="1"/>
    <col min="8979" max="8985" width="1.44140625" style="43"/>
    <col min="8986" max="8986" width="1" style="43" customWidth="1"/>
    <col min="8987" max="8993" width="1.44140625" style="43"/>
    <col min="8994" max="8994" width="1.109375" style="43" customWidth="1"/>
    <col min="8995" max="9002" width="1.44140625" style="43"/>
    <col min="9003" max="9003" width="1.6640625" style="43" customWidth="1"/>
    <col min="9004" max="9010" width="1.44140625" style="43"/>
    <col min="9011" max="9011" width="1.109375" style="43" customWidth="1"/>
    <col min="9012" max="9013" width="0" style="43" hidden="1" customWidth="1"/>
    <col min="9014" max="9020" width="1.44140625" style="43"/>
    <col min="9021" max="9021" width="0.88671875" style="43" customWidth="1"/>
    <col min="9022" max="9022" width="0.44140625" style="43" customWidth="1"/>
    <col min="9023" max="9023" width="23.33203125" style="43" customWidth="1"/>
    <col min="9024" max="9024" width="85" style="43" customWidth="1"/>
    <col min="9025" max="9049" width="1.44140625" style="43"/>
    <col min="9050" max="9050" width="0.33203125" style="43" customWidth="1"/>
    <col min="9051" max="9218" width="1.44140625" style="43"/>
    <col min="9219" max="9219" width="1.44140625" style="43" customWidth="1"/>
    <col min="9220" max="9232" width="1.44140625" style="43"/>
    <col min="9233" max="9233" width="1.44140625" style="43" customWidth="1"/>
    <col min="9234" max="9234" width="2.44140625" style="43" customWidth="1"/>
    <col min="9235" max="9241" width="1.44140625" style="43"/>
    <col min="9242" max="9242" width="1" style="43" customWidth="1"/>
    <col min="9243" max="9249" width="1.44140625" style="43"/>
    <col min="9250" max="9250" width="1.109375" style="43" customWidth="1"/>
    <col min="9251" max="9258" width="1.44140625" style="43"/>
    <col min="9259" max="9259" width="1.6640625" style="43" customWidth="1"/>
    <col min="9260" max="9266" width="1.44140625" style="43"/>
    <col min="9267" max="9267" width="1.109375" style="43" customWidth="1"/>
    <col min="9268" max="9269" width="0" style="43" hidden="1" customWidth="1"/>
    <col min="9270" max="9276" width="1.44140625" style="43"/>
    <col min="9277" max="9277" width="0.88671875" style="43" customWidth="1"/>
    <col min="9278" max="9278" width="0.44140625" style="43" customWidth="1"/>
    <col min="9279" max="9279" width="23.33203125" style="43" customWidth="1"/>
    <col min="9280" max="9280" width="85" style="43" customWidth="1"/>
    <col min="9281" max="9305" width="1.44140625" style="43"/>
    <col min="9306" max="9306" width="0.33203125" style="43" customWidth="1"/>
    <col min="9307" max="9474" width="1.44140625" style="43"/>
    <col min="9475" max="9475" width="1.44140625" style="43" customWidth="1"/>
    <col min="9476" max="9488" width="1.44140625" style="43"/>
    <col min="9489" max="9489" width="1.44140625" style="43" customWidth="1"/>
    <col min="9490" max="9490" width="2.44140625" style="43" customWidth="1"/>
    <col min="9491" max="9497" width="1.44140625" style="43"/>
    <col min="9498" max="9498" width="1" style="43" customWidth="1"/>
    <col min="9499" max="9505" width="1.44140625" style="43"/>
    <col min="9506" max="9506" width="1.109375" style="43" customWidth="1"/>
    <col min="9507" max="9514" width="1.44140625" style="43"/>
    <col min="9515" max="9515" width="1.6640625" style="43" customWidth="1"/>
    <col min="9516" max="9522" width="1.44140625" style="43"/>
    <col min="9523" max="9523" width="1.109375" style="43" customWidth="1"/>
    <col min="9524" max="9525" width="0" style="43" hidden="1" customWidth="1"/>
    <col min="9526" max="9532" width="1.44140625" style="43"/>
    <col min="9533" max="9533" width="0.88671875" style="43" customWidth="1"/>
    <col min="9534" max="9534" width="0.44140625" style="43" customWidth="1"/>
    <col min="9535" max="9535" width="23.33203125" style="43" customWidth="1"/>
    <col min="9536" max="9536" width="85" style="43" customWidth="1"/>
    <col min="9537" max="9561" width="1.44140625" style="43"/>
    <col min="9562" max="9562" width="0.33203125" style="43" customWidth="1"/>
    <col min="9563" max="9730" width="1.44140625" style="43"/>
    <col min="9731" max="9731" width="1.44140625" style="43" customWidth="1"/>
    <col min="9732" max="9744" width="1.44140625" style="43"/>
    <col min="9745" max="9745" width="1.44140625" style="43" customWidth="1"/>
    <col min="9746" max="9746" width="2.44140625" style="43" customWidth="1"/>
    <col min="9747" max="9753" width="1.44140625" style="43"/>
    <col min="9754" max="9754" width="1" style="43" customWidth="1"/>
    <col min="9755" max="9761" width="1.44140625" style="43"/>
    <col min="9762" max="9762" width="1.109375" style="43" customWidth="1"/>
    <col min="9763" max="9770" width="1.44140625" style="43"/>
    <col min="9771" max="9771" width="1.6640625" style="43" customWidth="1"/>
    <col min="9772" max="9778" width="1.44140625" style="43"/>
    <col min="9779" max="9779" width="1.109375" style="43" customWidth="1"/>
    <col min="9780" max="9781" width="0" style="43" hidden="1" customWidth="1"/>
    <col min="9782" max="9788" width="1.44140625" style="43"/>
    <col min="9789" max="9789" width="0.88671875" style="43" customWidth="1"/>
    <col min="9790" max="9790" width="0.44140625" style="43" customWidth="1"/>
    <col min="9791" max="9791" width="23.33203125" style="43" customWidth="1"/>
    <col min="9792" max="9792" width="85" style="43" customWidth="1"/>
    <col min="9793" max="9817" width="1.44140625" style="43"/>
    <col min="9818" max="9818" width="0.33203125" style="43" customWidth="1"/>
    <col min="9819" max="9986" width="1.44140625" style="43"/>
    <col min="9987" max="9987" width="1.44140625" style="43" customWidth="1"/>
    <col min="9988" max="10000" width="1.44140625" style="43"/>
    <col min="10001" max="10001" width="1.44140625" style="43" customWidth="1"/>
    <col min="10002" max="10002" width="2.44140625" style="43" customWidth="1"/>
    <col min="10003" max="10009" width="1.44140625" style="43"/>
    <col min="10010" max="10010" width="1" style="43" customWidth="1"/>
    <col min="10011" max="10017" width="1.44140625" style="43"/>
    <col min="10018" max="10018" width="1.109375" style="43" customWidth="1"/>
    <col min="10019" max="10026" width="1.44140625" style="43"/>
    <col min="10027" max="10027" width="1.6640625" style="43" customWidth="1"/>
    <col min="10028" max="10034" width="1.44140625" style="43"/>
    <col min="10035" max="10035" width="1.109375" style="43" customWidth="1"/>
    <col min="10036" max="10037" width="0" style="43" hidden="1" customWidth="1"/>
    <col min="10038" max="10044" width="1.44140625" style="43"/>
    <col min="10045" max="10045" width="0.88671875" style="43" customWidth="1"/>
    <col min="10046" max="10046" width="0.44140625" style="43" customWidth="1"/>
    <col min="10047" max="10047" width="23.33203125" style="43" customWidth="1"/>
    <col min="10048" max="10048" width="85" style="43" customWidth="1"/>
    <col min="10049" max="10073" width="1.44140625" style="43"/>
    <col min="10074" max="10074" width="0.33203125" style="43" customWidth="1"/>
    <col min="10075" max="10242" width="1.44140625" style="43"/>
    <col min="10243" max="10243" width="1.44140625" style="43" customWidth="1"/>
    <col min="10244" max="10256" width="1.44140625" style="43"/>
    <col min="10257" max="10257" width="1.44140625" style="43" customWidth="1"/>
    <col min="10258" max="10258" width="2.44140625" style="43" customWidth="1"/>
    <col min="10259" max="10265" width="1.44140625" style="43"/>
    <col min="10266" max="10266" width="1" style="43" customWidth="1"/>
    <col min="10267" max="10273" width="1.44140625" style="43"/>
    <col min="10274" max="10274" width="1.109375" style="43" customWidth="1"/>
    <col min="10275" max="10282" width="1.44140625" style="43"/>
    <col min="10283" max="10283" width="1.6640625" style="43" customWidth="1"/>
    <col min="10284" max="10290" width="1.44140625" style="43"/>
    <col min="10291" max="10291" width="1.109375" style="43" customWidth="1"/>
    <col min="10292" max="10293" width="0" style="43" hidden="1" customWidth="1"/>
    <col min="10294" max="10300" width="1.44140625" style="43"/>
    <col min="10301" max="10301" width="0.88671875" style="43" customWidth="1"/>
    <col min="10302" max="10302" width="0.44140625" style="43" customWidth="1"/>
    <col min="10303" max="10303" width="23.33203125" style="43" customWidth="1"/>
    <col min="10304" max="10304" width="85" style="43" customWidth="1"/>
    <col min="10305" max="10329" width="1.44140625" style="43"/>
    <col min="10330" max="10330" width="0.33203125" style="43" customWidth="1"/>
    <col min="10331" max="10498" width="1.44140625" style="43"/>
    <col min="10499" max="10499" width="1.44140625" style="43" customWidth="1"/>
    <col min="10500" max="10512" width="1.44140625" style="43"/>
    <col min="10513" max="10513" width="1.44140625" style="43" customWidth="1"/>
    <col min="10514" max="10514" width="2.44140625" style="43" customWidth="1"/>
    <col min="10515" max="10521" width="1.44140625" style="43"/>
    <col min="10522" max="10522" width="1" style="43" customWidth="1"/>
    <col min="10523" max="10529" width="1.44140625" style="43"/>
    <col min="10530" max="10530" width="1.109375" style="43" customWidth="1"/>
    <col min="10531" max="10538" width="1.44140625" style="43"/>
    <col min="10539" max="10539" width="1.6640625" style="43" customWidth="1"/>
    <col min="10540" max="10546" width="1.44140625" style="43"/>
    <col min="10547" max="10547" width="1.109375" style="43" customWidth="1"/>
    <col min="10548" max="10549" width="0" style="43" hidden="1" customWidth="1"/>
    <col min="10550" max="10556" width="1.44140625" style="43"/>
    <col min="10557" max="10557" width="0.88671875" style="43" customWidth="1"/>
    <col min="10558" max="10558" width="0.44140625" style="43" customWidth="1"/>
    <col min="10559" max="10559" width="23.33203125" style="43" customWidth="1"/>
    <col min="10560" max="10560" width="85" style="43" customWidth="1"/>
    <col min="10561" max="10585" width="1.44140625" style="43"/>
    <col min="10586" max="10586" width="0.33203125" style="43" customWidth="1"/>
    <col min="10587" max="10754" width="1.44140625" style="43"/>
    <col min="10755" max="10755" width="1.44140625" style="43" customWidth="1"/>
    <col min="10756" max="10768" width="1.44140625" style="43"/>
    <col min="10769" max="10769" width="1.44140625" style="43" customWidth="1"/>
    <col min="10770" max="10770" width="2.44140625" style="43" customWidth="1"/>
    <col min="10771" max="10777" width="1.44140625" style="43"/>
    <col min="10778" max="10778" width="1" style="43" customWidth="1"/>
    <col min="10779" max="10785" width="1.44140625" style="43"/>
    <col min="10786" max="10786" width="1.109375" style="43" customWidth="1"/>
    <col min="10787" max="10794" width="1.44140625" style="43"/>
    <col min="10795" max="10795" width="1.6640625" style="43" customWidth="1"/>
    <col min="10796" max="10802" width="1.44140625" style="43"/>
    <col min="10803" max="10803" width="1.109375" style="43" customWidth="1"/>
    <col min="10804" max="10805" width="0" style="43" hidden="1" customWidth="1"/>
    <col min="10806" max="10812" width="1.44140625" style="43"/>
    <col min="10813" max="10813" width="0.88671875" style="43" customWidth="1"/>
    <col min="10814" max="10814" width="0.44140625" style="43" customWidth="1"/>
    <col min="10815" max="10815" width="23.33203125" style="43" customWidth="1"/>
    <col min="10816" max="10816" width="85" style="43" customWidth="1"/>
    <col min="10817" max="10841" width="1.44140625" style="43"/>
    <col min="10842" max="10842" width="0.33203125" style="43" customWidth="1"/>
    <col min="10843" max="11010" width="1.44140625" style="43"/>
    <col min="11011" max="11011" width="1.44140625" style="43" customWidth="1"/>
    <col min="11012" max="11024" width="1.44140625" style="43"/>
    <col min="11025" max="11025" width="1.44140625" style="43" customWidth="1"/>
    <col min="11026" max="11026" width="2.44140625" style="43" customWidth="1"/>
    <col min="11027" max="11033" width="1.44140625" style="43"/>
    <col min="11034" max="11034" width="1" style="43" customWidth="1"/>
    <col min="11035" max="11041" width="1.44140625" style="43"/>
    <col min="11042" max="11042" width="1.109375" style="43" customWidth="1"/>
    <col min="11043" max="11050" width="1.44140625" style="43"/>
    <col min="11051" max="11051" width="1.6640625" style="43" customWidth="1"/>
    <col min="11052" max="11058" width="1.44140625" style="43"/>
    <col min="11059" max="11059" width="1.109375" style="43" customWidth="1"/>
    <col min="11060" max="11061" width="0" style="43" hidden="1" customWidth="1"/>
    <col min="11062" max="11068" width="1.44140625" style="43"/>
    <col min="11069" max="11069" width="0.88671875" style="43" customWidth="1"/>
    <col min="11070" max="11070" width="0.44140625" style="43" customWidth="1"/>
    <col min="11071" max="11071" width="23.33203125" style="43" customWidth="1"/>
    <col min="11072" max="11072" width="85" style="43" customWidth="1"/>
    <col min="11073" max="11097" width="1.44140625" style="43"/>
    <col min="11098" max="11098" width="0.33203125" style="43" customWidth="1"/>
    <col min="11099" max="11266" width="1.44140625" style="43"/>
    <col min="11267" max="11267" width="1.44140625" style="43" customWidth="1"/>
    <col min="11268" max="11280" width="1.44140625" style="43"/>
    <col min="11281" max="11281" width="1.44140625" style="43" customWidth="1"/>
    <col min="11282" max="11282" width="2.44140625" style="43" customWidth="1"/>
    <col min="11283" max="11289" width="1.44140625" style="43"/>
    <col min="11290" max="11290" width="1" style="43" customWidth="1"/>
    <col min="11291" max="11297" width="1.44140625" style="43"/>
    <col min="11298" max="11298" width="1.109375" style="43" customWidth="1"/>
    <col min="11299" max="11306" width="1.44140625" style="43"/>
    <col min="11307" max="11307" width="1.6640625" style="43" customWidth="1"/>
    <col min="11308" max="11314" width="1.44140625" style="43"/>
    <col min="11315" max="11315" width="1.109375" style="43" customWidth="1"/>
    <col min="11316" max="11317" width="0" style="43" hidden="1" customWidth="1"/>
    <col min="11318" max="11324" width="1.44140625" style="43"/>
    <col min="11325" max="11325" width="0.88671875" style="43" customWidth="1"/>
    <col min="11326" max="11326" width="0.44140625" style="43" customWidth="1"/>
    <col min="11327" max="11327" width="23.33203125" style="43" customWidth="1"/>
    <col min="11328" max="11328" width="85" style="43" customWidth="1"/>
    <col min="11329" max="11353" width="1.44140625" style="43"/>
    <col min="11354" max="11354" width="0.33203125" style="43" customWidth="1"/>
    <col min="11355" max="11522" width="1.44140625" style="43"/>
    <col min="11523" max="11523" width="1.44140625" style="43" customWidth="1"/>
    <col min="11524" max="11536" width="1.44140625" style="43"/>
    <col min="11537" max="11537" width="1.44140625" style="43" customWidth="1"/>
    <col min="11538" max="11538" width="2.44140625" style="43" customWidth="1"/>
    <col min="11539" max="11545" width="1.44140625" style="43"/>
    <col min="11546" max="11546" width="1" style="43" customWidth="1"/>
    <col min="11547" max="11553" width="1.44140625" style="43"/>
    <col min="11554" max="11554" width="1.109375" style="43" customWidth="1"/>
    <col min="11555" max="11562" width="1.44140625" style="43"/>
    <col min="11563" max="11563" width="1.6640625" style="43" customWidth="1"/>
    <col min="11564" max="11570" width="1.44140625" style="43"/>
    <col min="11571" max="11571" width="1.109375" style="43" customWidth="1"/>
    <col min="11572" max="11573" width="0" style="43" hidden="1" customWidth="1"/>
    <col min="11574" max="11580" width="1.44140625" style="43"/>
    <col min="11581" max="11581" width="0.88671875" style="43" customWidth="1"/>
    <col min="11582" max="11582" width="0.44140625" style="43" customWidth="1"/>
    <col min="11583" max="11583" width="23.33203125" style="43" customWidth="1"/>
    <col min="11584" max="11584" width="85" style="43" customWidth="1"/>
    <col min="11585" max="11609" width="1.44140625" style="43"/>
    <col min="11610" max="11610" width="0.33203125" style="43" customWidth="1"/>
    <col min="11611" max="11778" width="1.44140625" style="43"/>
    <col min="11779" max="11779" width="1.44140625" style="43" customWidth="1"/>
    <col min="11780" max="11792" width="1.44140625" style="43"/>
    <col min="11793" max="11793" width="1.44140625" style="43" customWidth="1"/>
    <col min="11794" max="11794" width="2.44140625" style="43" customWidth="1"/>
    <col min="11795" max="11801" width="1.44140625" style="43"/>
    <col min="11802" max="11802" width="1" style="43" customWidth="1"/>
    <col min="11803" max="11809" width="1.44140625" style="43"/>
    <col min="11810" max="11810" width="1.109375" style="43" customWidth="1"/>
    <col min="11811" max="11818" width="1.44140625" style="43"/>
    <col min="11819" max="11819" width="1.6640625" style="43" customWidth="1"/>
    <col min="11820" max="11826" width="1.44140625" style="43"/>
    <col min="11827" max="11827" width="1.109375" style="43" customWidth="1"/>
    <col min="11828" max="11829" width="0" style="43" hidden="1" customWidth="1"/>
    <col min="11830" max="11836" width="1.44140625" style="43"/>
    <col min="11837" max="11837" width="0.88671875" style="43" customWidth="1"/>
    <col min="11838" max="11838" width="0.44140625" style="43" customWidth="1"/>
    <col min="11839" max="11839" width="23.33203125" style="43" customWidth="1"/>
    <col min="11840" max="11840" width="85" style="43" customWidth="1"/>
    <col min="11841" max="11865" width="1.44140625" style="43"/>
    <col min="11866" max="11866" width="0.33203125" style="43" customWidth="1"/>
    <col min="11867" max="12034" width="1.44140625" style="43"/>
    <col min="12035" max="12035" width="1.44140625" style="43" customWidth="1"/>
    <col min="12036" max="12048" width="1.44140625" style="43"/>
    <col min="12049" max="12049" width="1.44140625" style="43" customWidth="1"/>
    <col min="12050" max="12050" width="2.44140625" style="43" customWidth="1"/>
    <col min="12051" max="12057" width="1.44140625" style="43"/>
    <col min="12058" max="12058" width="1" style="43" customWidth="1"/>
    <col min="12059" max="12065" width="1.44140625" style="43"/>
    <col min="12066" max="12066" width="1.109375" style="43" customWidth="1"/>
    <col min="12067" max="12074" width="1.44140625" style="43"/>
    <col min="12075" max="12075" width="1.6640625" style="43" customWidth="1"/>
    <col min="12076" max="12082" width="1.44140625" style="43"/>
    <col min="12083" max="12083" width="1.109375" style="43" customWidth="1"/>
    <col min="12084" max="12085" width="0" style="43" hidden="1" customWidth="1"/>
    <col min="12086" max="12092" width="1.44140625" style="43"/>
    <col min="12093" max="12093" width="0.88671875" style="43" customWidth="1"/>
    <col min="12094" max="12094" width="0.44140625" style="43" customWidth="1"/>
    <col min="12095" max="12095" width="23.33203125" style="43" customWidth="1"/>
    <col min="12096" max="12096" width="85" style="43" customWidth="1"/>
    <col min="12097" max="12121" width="1.44140625" style="43"/>
    <col min="12122" max="12122" width="0.33203125" style="43" customWidth="1"/>
    <col min="12123" max="12290" width="1.44140625" style="43"/>
    <col min="12291" max="12291" width="1.44140625" style="43" customWidth="1"/>
    <col min="12292" max="12304" width="1.44140625" style="43"/>
    <col min="12305" max="12305" width="1.44140625" style="43" customWidth="1"/>
    <col min="12306" max="12306" width="2.44140625" style="43" customWidth="1"/>
    <col min="12307" max="12313" width="1.44140625" style="43"/>
    <col min="12314" max="12314" width="1" style="43" customWidth="1"/>
    <col min="12315" max="12321" width="1.44140625" style="43"/>
    <col min="12322" max="12322" width="1.109375" style="43" customWidth="1"/>
    <col min="12323" max="12330" width="1.44140625" style="43"/>
    <col min="12331" max="12331" width="1.6640625" style="43" customWidth="1"/>
    <col min="12332" max="12338" width="1.44140625" style="43"/>
    <col min="12339" max="12339" width="1.109375" style="43" customWidth="1"/>
    <col min="12340" max="12341" width="0" style="43" hidden="1" customWidth="1"/>
    <col min="12342" max="12348" width="1.44140625" style="43"/>
    <col min="12349" max="12349" width="0.88671875" style="43" customWidth="1"/>
    <col min="12350" max="12350" width="0.44140625" style="43" customWidth="1"/>
    <col min="12351" max="12351" width="23.33203125" style="43" customWidth="1"/>
    <col min="12352" max="12352" width="85" style="43" customWidth="1"/>
    <col min="12353" max="12377" width="1.44140625" style="43"/>
    <col min="12378" max="12378" width="0.33203125" style="43" customWidth="1"/>
    <col min="12379" max="12546" width="1.44140625" style="43"/>
    <col min="12547" max="12547" width="1.44140625" style="43" customWidth="1"/>
    <col min="12548" max="12560" width="1.44140625" style="43"/>
    <col min="12561" max="12561" width="1.44140625" style="43" customWidth="1"/>
    <col min="12562" max="12562" width="2.44140625" style="43" customWidth="1"/>
    <col min="12563" max="12569" width="1.44140625" style="43"/>
    <col min="12570" max="12570" width="1" style="43" customWidth="1"/>
    <col min="12571" max="12577" width="1.44140625" style="43"/>
    <col min="12578" max="12578" width="1.109375" style="43" customWidth="1"/>
    <col min="12579" max="12586" width="1.44140625" style="43"/>
    <col min="12587" max="12587" width="1.6640625" style="43" customWidth="1"/>
    <col min="12588" max="12594" width="1.44140625" style="43"/>
    <col min="12595" max="12595" width="1.109375" style="43" customWidth="1"/>
    <col min="12596" max="12597" width="0" style="43" hidden="1" customWidth="1"/>
    <col min="12598" max="12604" width="1.44140625" style="43"/>
    <col min="12605" max="12605" width="0.88671875" style="43" customWidth="1"/>
    <col min="12606" max="12606" width="0.44140625" style="43" customWidth="1"/>
    <col min="12607" max="12607" width="23.33203125" style="43" customWidth="1"/>
    <col min="12608" max="12608" width="85" style="43" customWidth="1"/>
    <col min="12609" max="12633" width="1.44140625" style="43"/>
    <col min="12634" max="12634" width="0.33203125" style="43" customWidth="1"/>
    <col min="12635" max="12802" width="1.44140625" style="43"/>
    <col min="12803" max="12803" width="1.44140625" style="43" customWidth="1"/>
    <col min="12804" max="12816" width="1.44140625" style="43"/>
    <col min="12817" max="12817" width="1.44140625" style="43" customWidth="1"/>
    <col min="12818" max="12818" width="2.44140625" style="43" customWidth="1"/>
    <col min="12819" max="12825" width="1.44140625" style="43"/>
    <col min="12826" max="12826" width="1" style="43" customWidth="1"/>
    <col min="12827" max="12833" width="1.44140625" style="43"/>
    <col min="12834" max="12834" width="1.109375" style="43" customWidth="1"/>
    <col min="12835" max="12842" width="1.44140625" style="43"/>
    <col min="12843" max="12843" width="1.6640625" style="43" customWidth="1"/>
    <col min="12844" max="12850" width="1.44140625" style="43"/>
    <col min="12851" max="12851" width="1.109375" style="43" customWidth="1"/>
    <col min="12852" max="12853" width="0" style="43" hidden="1" customWidth="1"/>
    <col min="12854" max="12860" width="1.44140625" style="43"/>
    <col min="12861" max="12861" width="0.88671875" style="43" customWidth="1"/>
    <col min="12862" max="12862" width="0.44140625" style="43" customWidth="1"/>
    <col min="12863" max="12863" width="23.33203125" style="43" customWidth="1"/>
    <col min="12864" max="12864" width="85" style="43" customWidth="1"/>
    <col min="12865" max="12889" width="1.44140625" style="43"/>
    <col min="12890" max="12890" width="0.33203125" style="43" customWidth="1"/>
    <col min="12891" max="13058" width="1.44140625" style="43"/>
    <col min="13059" max="13059" width="1.44140625" style="43" customWidth="1"/>
    <col min="13060" max="13072" width="1.44140625" style="43"/>
    <col min="13073" max="13073" width="1.44140625" style="43" customWidth="1"/>
    <col min="13074" max="13074" width="2.44140625" style="43" customWidth="1"/>
    <col min="13075" max="13081" width="1.44140625" style="43"/>
    <col min="13082" max="13082" width="1" style="43" customWidth="1"/>
    <col min="13083" max="13089" width="1.44140625" style="43"/>
    <col min="13090" max="13090" width="1.109375" style="43" customWidth="1"/>
    <col min="13091" max="13098" width="1.44140625" style="43"/>
    <col min="13099" max="13099" width="1.6640625" style="43" customWidth="1"/>
    <col min="13100" max="13106" width="1.44140625" style="43"/>
    <col min="13107" max="13107" width="1.109375" style="43" customWidth="1"/>
    <col min="13108" max="13109" width="0" style="43" hidden="1" customWidth="1"/>
    <col min="13110" max="13116" width="1.44140625" style="43"/>
    <col min="13117" max="13117" width="0.88671875" style="43" customWidth="1"/>
    <col min="13118" max="13118" width="0.44140625" style="43" customWidth="1"/>
    <col min="13119" max="13119" width="23.33203125" style="43" customWidth="1"/>
    <col min="13120" max="13120" width="85" style="43" customWidth="1"/>
    <col min="13121" max="13145" width="1.44140625" style="43"/>
    <col min="13146" max="13146" width="0.33203125" style="43" customWidth="1"/>
    <col min="13147" max="13314" width="1.44140625" style="43"/>
    <col min="13315" max="13315" width="1.44140625" style="43" customWidth="1"/>
    <col min="13316" max="13328" width="1.44140625" style="43"/>
    <col min="13329" max="13329" width="1.44140625" style="43" customWidth="1"/>
    <col min="13330" max="13330" width="2.44140625" style="43" customWidth="1"/>
    <col min="13331" max="13337" width="1.44140625" style="43"/>
    <col min="13338" max="13338" width="1" style="43" customWidth="1"/>
    <col min="13339" max="13345" width="1.44140625" style="43"/>
    <col min="13346" max="13346" width="1.109375" style="43" customWidth="1"/>
    <col min="13347" max="13354" width="1.44140625" style="43"/>
    <col min="13355" max="13355" width="1.6640625" style="43" customWidth="1"/>
    <col min="13356" max="13362" width="1.44140625" style="43"/>
    <col min="13363" max="13363" width="1.109375" style="43" customWidth="1"/>
    <col min="13364" max="13365" width="0" style="43" hidden="1" customWidth="1"/>
    <col min="13366" max="13372" width="1.44140625" style="43"/>
    <col min="13373" max="13373" width="0.88671875" style="43" customWidth="1"/>
    <col min="13374" max="13374" width="0.44140625" style="43" customWidth="1"/>
    <col min="13375" max="13375" width="23.33203125" style="43" customWidth="1"/>
    <col min="13376" max="13376" width="85" style="43" customWidth="1"/>
    <col min="13377" max="13401" width="1.44140625" style="43"/>
    <col min="13402" max="13402" width="0.33203125" style="43" customWidth="1"/>
    <col min="13403" max="13570" width="1.44140625" style="43"/>
    <col min="13571" max="13571" width="1.44140625" style="43" customWidth="1"/>
    <col min="13572" max="13584" width="1.44140625" style="43"/>
    <col min="13585" max="13585" width="1.44140625" style="43" customWidth="1"/>
    <col min="13586" max="13586" width="2.44140625" style="43" customWidth="1"/>
    <col min="13587" max="13593" width="1.44140625" style="43"/>
    <col min="13594" max="13594" width="1" style="43" customWidth="1"/>
    <col min="13595" max="13601" width="1.44140625" style="43"/>
    <col min="13602" max="13602" width="1.109375" style="43" customWidth="1"/>
    <col min="13603" max="13610" width="1.44140625" style="43"/>
    <col min="13611" max="13611" width="1.6640625" style="43" customWidth="1"/>
    <col min="13612" max="13618" width="1.44140625" style="43"/>
    <col min="13619" max="13619" width="1.109375" style="43" customWidth="1"/>
    <col min="13620" max="13621" width="0" style="43" hidden="1" customWidth="1"/>
    <col min="13622" max="13628" width="1.44140625" style="43"/>
    <col min="13629" max="13629" width="0.88671875" style="43" customWidth="1"/>
    <col min="13630" max="13630" width="0.44140625" style="43" customWidth="1"/>
    <col min="13631" max="13631" width="23.33203125" style="43" customWidth="1"/>
    <col min="13632" max="13632" width="85" style="43" customWidth="1"/>
    <col min="13633" max="13657" width="1.44140625" style="43"/>
    <col min="13658" max="13658" width="0.33203125" style="43" customWidth="1"/>
    <col min="13659" max="13826" width="1.44140625" style="43"/>
    <col min="13827" max="13827" width="1.44140625" style="43" customWidth="1"/>
    <col min="13828" max="13840" width="1.44140625" style="43"/>
    <col min="13841" max="13841" width="1.44140625" style="43" customWidth="1"/>
    <col min="13842" max="13842" width="2.44140625" style="43" customWidth="1"/>
    <col min="13843" max="13849" width="1.44140625" style="43"/>
    <col min="13850" max="13850" width="1" style="43" customWidth="1"/>
    <col min="13851" max="13857" width="1.44140625" style="43"/>
    <col min="13858" max="13858" width="1.109375" style="43" customWidth="1"/>
    <col min="13859" max="13866" width="1.44140625" style="43"/>
    <col min="13867" max="13867" width="1.6640625" style="43" customWidth="1"/>
    <col min="13868" max="13874" width="1.44140625" style="43"/>
    <col min="13875" max="13875" width="1.109375" style="43" customWidth="1"/>
    <col min="13876" max="13877" width="0" style="43" hidden="1" customWidth="1"/>
    <col min="13878" max="13884" width="1.44140625" style="43"/>
    <col min="13885" max="13885" width="0.88671875" style="43" customWidth="1"/>
    <col min="13886" max="13886" width="0.44140625" style="43" customWidth="1"/>
    <col min="13887" max="13887" width="23.33203125" style="43" customWidth="1"/>
    <col min="13888" max="13888" width="85" style="43" customWidth="1"/>
    <col min="13889" max="13913" width="1.44140625" style="43"/>
    <col min="13914" max="13914" width="0.33203125" style="43" customWidth="1"/>
    <col min="13915" max="14082" width="1.44140625" style="43"/>
    <col min="14083" max="14083" width="1.44140625" style="43" customWidth="1"/>
    <col min="14084" max="14096" width="1.44140625" style="43"/>
    <col min="14097" max="14097" width="1.44140625" style="43" customWidth="1"/>
    <col min="14098" max="14098" width="2.44140625" style="43" customWidth="1"/>
    <col min="14099" max="14105" width="1.44140625" style="43"/>
    <col min="14106" max="14106" width="1" style="43" customWidth="1"/>
    <col min="14107" max="14113" width="1.44140625" style="43"/>
    <col min="14114" max="14114" width="1.109375" style="43" customWidth="1"/>
    <col min="14115" max="14122" width="1.44140625" style="43"/>
    <col min="14123" max="14123" width="1.6640625" style="43" customWidth="1"/>
    <col min="14124" max="14130" width="1.44140625" style="43"/>
    <col min="14131" max="14131" width="1.109375" style="43" customWidth="1"/>
    <col min="14132" max="14133" width="0" style="43" hidden="1" customWidth="1"/>
    <col min="14134" max="14140" width="1.44140625" style="43"/>
    <col min="14141" max="14141" width="0.88671875" style="43" customWidth="1"/>
    <col min="14142" max="14142" width="0.44140625" style="43" customWidth="1"/>
    <col min="14143" max="14143" width="23.33203125" style="43" customWidth="1"/>
    <col min="14144" max="14144" width="85" style="43" customWidth="1"/>
    <col min="14145" max="14169" width="1.44140625" style="43"/>
    <col min="14170" max="14170" width="0.33203125" style="43" customWidth="1"/>
    <col min="14171" max="14338" width="1.44140625" style="43"/>
    <col min="14339" max="14339" width="1.44140625" style="43" customWidth="1"/>
    <col min="14340" max="14352" width="1.44140625" style="43"/>
    <col min="14353" max="14353" width="1.44140625" style="43" customWidth="1"/>
    <col min="14354" max="14354" width="2.44140625" style="43" customWidth="1"/>
    <col min="14355" max="14361" width="1.44140625" style="43"/>
    <col min="14362" max="14362" width="1" style="43" customWidth="1"/>
    <col min="14363" max="14369" width="1.44140625" style="43"/>
    <col min="14370" max="14370" width="1.109375" style="43" customWidth="1"/>
    <col min="14371" max="14378" width="1.44140625" style="43"/>
    <col min="14379" max="14379" width="1.6640625" style="43" customWidth="1"/>
    <col min="14380" max="14386" width="1.44140625" style="43"/>
    <col min="14387" max="14387" width="1.109375" style="43" customWidth="1"/>
    <col min="14388" max="14389" width="0" style="43" hidden="1" customWidth="1"/>
    <col min="14390" max="14396" width="1.44140625" style="43"/>
    <col min="14397" max="14397" width="0.88671875" style="43" customWidth="1"/>
    <col min="14398" max="14398" width="0.44140625" style="43" customWidth="1"/>
    <col min="14399" max="14399" width="23.33203125" style="43" customWidth="1"/>
    <col min="14400" max="14400" width="85" style="43" customWidth="1"/>
    <col min="14401" max="14425" width="1.44140625" style="43"/>
    <col min="14426" max="14426" width="0.33203125" style="43" customWidth="1"/>
    <col min="14427" max="14594" width="1.44140625" style="43"/>
    <col min="14595" max="14595" width="1.44140625" style="43" customWidth="1"/>
    <col min="14596" max="14608" width="1.44140625" style="43"/>
    <col min="14609" max="14609" width="1.44140625" style="43" customWidth="1"/>
    <col min="14610" max="14610" width="2.44140625" style="43" customWidth="1"/>
    <col min="14611" max="14617" width="1.44140625" style="43"/>
    <col min="14618" max="14618" width="1" style="43" customWidth="1"/>
    <col min="14619" max="14625" width="1.44140625" style="43"/>
    <col min="14626" max="14626" width="1.109375" style="43" customWidth="1"/>
    <col min="14627" max="14634" width="1.44140625" style="43"/>
    <col min="14635" max="14635" width="1.6640625" style="43" customWidth="1"/>
    <col min="14636" max="14642" width="1.44140625" style="43"/>
    <col min="14643" max="14643" width="1.109375" style="43" customWidth="1"/>
    <col min="14644" max="14645" width="0" style="43" hidden="1" customWidth="1"/>
    <col min="14646" max="14652" width="1.44140625" style="43"/>
    <col min="14653" max="14653" width="0.88671875" style="43" customWidth="1"/>
    <col min="14654" max="14654" width="0.44140625" style="43" customWidth="1"/>
    <col min="14655" max="14655" width="23.33203125" style="43" customWidth="1"/>
    <col min="14656" max="14656" width="85" style="43" customWidth="1"/>
    <col min="14657" max="14681" width="1.44140625" style="43"/>
    <col min="14682" max="14682" width="0.33203125" style="43" customWidth="1"/>
    <col min="14683" max="14850" width="1.44140625" style="43"/>
    <col min="14851" max="14851" width="1.44140625" style="43" customWidth="1"/>
    <col min="14852" max="14864" width="1.44140625" style="43"/>
    <col min="14865" max="14865" width="1.44140625" style="43" customWidth="1"/>
    <col min="14866" max="14866" width="2.44140625" style="43" customWidth="1"/>
    <col min="14867" max="14873" width="1.44140625" style="43"/>
    <col min="14874" max="14874" width="1" style="43" customWidth="1"/>
    <col min="14875" max="14881" width="1.44140625" style="43"/>
    <col min="14882" max="14882" width="1.109375" style="43" customWidth="1"/>
    <col min="14883" max="14890" width="1.44140625" style="43"/>
    <col min="14891" max="14891" width="1.6640625" style="43" customWidth="1"/>
    <col min="14892" max="14898" width="1.44140625" style="43"/>
    <col min="14899" max="14899" width="1.109375" style="43" customWidth="1"/>
    <col min="14900" max="14901" width="0" style="43" hidden="1" customWidth="1"/>
    <col min="14902" max="14908" width="1.44140625" style="43"/>
    <col min="14909" max="14909" width="0.88671875" style="43" customWidth="1"/>
    <col min="14910" max="14910" width="0.44140625" style="43" customWidth="1"/>
    <col min="14911" max="14911" width="23.33203125" style="43" customWidth="1"/>
    <col min="14912" max="14912" width="85" style="43" customWidth="1"/>
    <col min="14913" max="14937" width="1.44140625" style="43"/>
    <col min="14938" max="14938" width="0.33203125" style="43" customWidth="1"/>
    <col min="14939" max="15106" width="1.44140625" style="43"/>
    <col min="15107" max="15107" width="1.44140625" style="43" customWidth="1"/>
    <col min="15108" max="15120" width="1.44140625" style="43"/>
    <col min="15121" max="15121" width="1.44140625" style="43" customWidth="1"/>
    <col min="15122" max="15122" width="2.44140625" style="43" customWidth="1"/>
    <col min="15123" max="15129" width="1.44140625" style="43"/>
    <col min="15130" max="15130" width="1" style="43" customWidth="1"/>
    <col min="15131" max="15137" width="1.44140625" style="43"/>
    <col min="15138" max="15138" width="1.109375" style="43" customWidth="1"/>
    <col min="15139" max="15146" width="1.44140625" style="43"/>
    <col min="15147" max="15147" width="1.6640625" style="43" customWidth="1"/>
    <col min="15148" max="15154" width="1.44140625" style="43"/>
    <col min="15155" max="15155" width="1.109375" style="43" customWidth="1"/>
    <col min="15156" max="15157" width="0" style="43" hidden="1" customWidth="1"/>
    <col min="15158" max="15164" width="1.44140625" style="43"/>
    <col min="15165" max="15165" width="0.88671875" style="43" customWidth="1"/>
    <col min="15166" max="15166" width="0.44140625" style="43" customWidth="1"/>
    <col min="15167" max="15167" width="23.33203125" style="43" customWidth="1"/>
    <col min="15168" max="15168" width="85" style="43" customWidth="1"/>
    <col min="15169" max="15193" width="1.44140625" style="43"/>
    <col min="15194" max="15194" width="0.33203125" style="43" customWidth="1"/>
    <col min="15195" max="15362" width="1.44140625" style="43"/>
    <col min="15363" max="15363" width="1.44140625" style="43" customWidth="1"/>
    <col min="15364" max="15376" width="1.44140625" style="43"/>
    <col min="15377" max="15377" width="1.44140625" style="43" customWidth="1"/>
    <col min="15378" max="15378" width="2.44140625" style="43" customWidth="1"/>
    <col min="15379" max="15385" width="1.44140625" style="43"/>
    <col min="15386" max="15386" width="1" style="43" customWidth="1"/>
    <col min="15387" max="15393" width="1.44140625" style="43"/>
    <col min="15394" max="15394" width="1.109375" style="43" customWidth="1"/>
    <col min="15395" max="15402" width="1.44140625" style="43"/>
    <col min="15403" max="15403" width="1.6640625" style="43" customWidth="1"/>
    <col min="15404" max="15410" width="1.44140625" style="43"/>
    <col min="15411" max="15411" width="1.109375" style="43" customWidth="1"/>
    <col min="15412" max="15413" width="0" style="43" hidden="1" customWidth="1"/>
    <col min="15414" max="15420" width="1.44140625" style="43"/>
    <col min="15421" max="15421" width="0.88671875" style="43" customWidth="1"/>
    <col min="15422" max="15422" width="0.44140625" style="43" customWidth="1"/>
    <col min="15423" max="15423" width="23.33203125" style="43" customWidth="1"/>
    <col min="15424" max="15424" width="85" style="43" customWidth="1"/>
    <col min="15425" max="15449" width="1.44140625" style="43"/>
    <col min="15450" max="15450" width="0.33203125" style="43" customWidth="1"/>
    <col min="15451" max="15618" width="1.44140625" style="43"/>
    <col min="15619" max="15619" width="1.44140625" style="43" customWidth="1"/>
    <col min="15620" max="15632" width="1.44140625" style="43"/>
    <col min="15633" max="15633" width="1.44140625" style="43" customWidth="1"/>
    <col min="15634" max="15634" width="2.44140625" style="43" customWidth="1"/>
    <col min="15635" max="15641" width="1.44140625" style="43"/>
    <col min="15642" max="15642" width="1" style="43" customWidth="1"/>
    <col min="15643" max="15649" width="1.44140625" style="43"/>
    <col min="15650" max="15650" width="1.109375" style="43" customWidth="1"/>
    <col min="15651" max="15658" width="1.44140625" style="43"/>
    <col min="15659" max="15659" width="1.6640625" style="43" customWidth="1"/>
    <col min="15660" max="15666" width="1.44140625" style="43"/>
    <col min="15667" max="15667" width="1.109375" style="43" customWidth="1"/>
    <col min="15668" max="15669" width="0" style="43" hidden="1" customWidth="1"/>
    <col min="15670" max="15676" width="1.44140625" style="43"/>
    <col min="15677" max="15677" width="0.88671875" style="43" customWidth="1"/>
    <col min="15678" max="15678" width="0.44140625" style="43" customWidth="1"/>
    <col min="15679" max="15679" width="23.33203125" style="43" customWidth="1"/>
    <col min="15680" max="15680" width="85" style="43" customWidth="1"/>
    <col min="15681" max="15705" width="1.44140625" style="43"/>
    <col min="15706" max="15706" width="0.33203125" style="43" customWidth="1"/>
    <col min="15707" max="15874" width="1.44140625" style="43"/>
    <col min="15875" max="15875" width="1.44140625" style="43" customWidth="1"/>
    <col min="15876" max="15888" width="1.44140625" style="43"/>
    <col min="15889" max="15889" width="1.44140625" style="43" customWidth="1"/>
    <col min="15890" max="15890" width="2.44140625" style="43" customWidth="1"/>
    <col min="15891" max="15897" width="1.44140625" style="43"/>
    <col min="15898" max="15898" width="1" style="43" customWidth="1"/>
    <col min="15899" max="15905" width="1.44140625" style="43"/>
    <col min="15906" max="15906" width="1.109375" style="43" customWidth="1"/>
    <col min="15907" max="15914" width="1.44140625" style="43"/>
    <col min="15915" max="15915" width="1.6640625" style="43" customWidth="1"/>
    <col min="15916" max="15922" width="1.44140625" style="43"/>
    <col min="15923" max="15923" width="1.109375" style="43" customWidth="1"/>
    <col min="15924" max="15925" width="0" style="43" hidden="1" customWidth="1"/>
    <col min="15926" max="15932" width="1.44140625" style="43"/>
    <col min="15933" max="15933" width="0.88671875" style="43" customWidth="1"/>
    <col min="15934" max="15934" width="0.44140625" style="43" customWidth="1"/>
    <col min="15935" max="15935" width="23.33203125" style="43" customWidth="1"/>
    <col min="15936" max="15936" width="85" style="43" customWidth="1"/>
    <col min="15937" max="15961" width="1.44140625" style="43"/>
    <col min="15962" max="15962" width="0.33203125" style="43" customWidth="1"/>
    <col min="15963" max="16130" width="1.44140625" style="43"/>
    <col min="16131" max="16131" width="1.44140625" style="43" customWidth="1"/>
    <col min="16132" max="16144" width="1.44140625" style="43"/>
    <col min="16145" max="16145" width="1.44140625" style="43" customWidth="1"/>
    <col min="16146" max="16146" width="2.44140625" style="43" customWidth="1"/>
    <col min="16147" max="16153" width="1.44140625" style="43"/>
    <col min="16154" max="16154" width="1" style="43" customWidth="1"/>
    <col min="16155" max="16161" width="1.44140625" style="43"/>
    <col min="16162" max="16162" width="1.109375" style="43" customWidth="1"/>
    <col min="16163" max="16170" width="1.44140625" style="43"/>
    <col min="16171" max="16171" width="1.6640625" style="43" customWidth="1"/>
    <col min="16172" max="16178" width="1.44140625" style="43"/>
    <col min="16179" max="16179" width="1.109375" style="43" customWidth="1"/>
    <col min="16180" max="16181" width="0" style="43" hidden="1" customWidth="1"/>
    <col min="16182" max="16188" width="1.44140625" style="43"/>
    <col min="16189" max="16189" width="0.88671875" style="43" customWidth="1"/>
    <col min="16190" max="16190" width="0.44140625" style="43" customWidth="1"/>
    <col min="16191" max="16191" width="23.33203125" style="43" customWidth="1"/>
    <col min="16192" max="16192" width="85" style="43" customWidth="1"/>
    <col min="16193" max="16217" width="1.44140625" style="43"/>
    <col min="16218" max="16218" width="0.33203125" style="43" customWidth="1"/>
    <col min="16219" max="16384" width="1.44140625" style="43"/>
  </cols>
  <sheetData>
    <row r="1" spans="1:64" s="1" customFormat="1" ht="10.199999999999999">
      <c r="BD1" s="28"/>
      <c r="BE1" s="28"/>
      <c r="BF1" s="28"/>
      <c r="BG1" s="28"/>
      <c r="BH1" s="28"/>
      <c r="BI1" s="28"/>
      <c r="BJ1" s="29" t="s">
        <v>0</v>
      </c>
      <c r="BK1" s="28"/>
      <c r="BL1" s="28"/>
    </row>
    <row r="2" spans="1:64" s="1" customFormat="1" ht="10.199999999999999">
      <c r="BD2" s="28"/>
      <c r="BE2" s="28"/>
      <c r="BF2" s="28"/>
      <c r="BG2" s="28"/>
      <c r="BH2" s="28"/>
      <c r="BI2" s="28"/>
      <c r="BJ2" s="2" t="s">
        <v>1</v>
      </c>
      <c r="BK2" s="28"/>
      <c r="BL2" s="28"/>
    </row>
    <row r="3" spans="1:64" ht="6.6" customHeight="1"/>
    <row r="4" spans="1:64" s="3" customFormat="1" ht="15.6">
      <c r="A4" s="344" t="s">
        <v>218</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row>
    <row r="5" spans="1:64" s="45" customFormat="1" ht="10.95" customHeight="1">
      <c r="A5" s="345" t="s">
        <v>219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row>
    <row r="6" spans="1:64" s="46" customFormat="1" ht="16.8">
      <c r="A6" s="346" t="s">
        <v>152</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row>
    <row r="7" spans="1:64" s="11" customFormat="1" ht="9.6">
      <c r="A7" s="347" t="s">
        <v>33</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row>
    <row r="8" spans="1:64" ht="6" customHeight="1"/>
    <row r="9" spans="1:64" ht="6" customHeight="1"/>
    <row r="10" spans="1:64" ht="13.2" customHeight="1">
      <c r="A10" s="341" t="s">
        <v>153</v>
      </c>
      <c r="B10" s="342"/>
      <c r="C10" s="342"/>
      <c r="D10" s="342"/>
      <c r="E10" s="342"/>
      <c r="F10" s="342"/>
      <c r="G10" s="342"/>
      <c r="H10" s="342"/>
      <c r="I10" s="342"/>
      <c r="J10" s="342"/>
      <c r="K10" s="342"/>
      <c r="L10" s="342"/>
      <c r="M10" s="342"/>
      <c r="N10" s="342"/>
      <c r="O10" s="342"/>
      <c r="P10" s="342"/>
      <c r="Q10" s="342"/>
      <c r="R10" s="342"/>
      <c r="S10" s="342"/>
      <c r="T10" s="343"/>
      <c r="U10" s="348" t="s">
        <v>35</v>
      </c>
      <c r="V10" s="349"/>
      <c r="W10" s="349"/>
      <c r="X10" s="349"/>
      <c r="Y10" s="349"/>
      <c r="Z10" s="349"/>
      <c r="AA10" s="349"/>
      <c r="AB10" s="349"/>
      <c r="AC10" s="349"/>
      <c r="AD10" s="349"/>
      <c r="AE10" s="349"/>
      <c r="AF10" s="349"/>
      <c r="AG10" s="349"/>
      <c r="AH10" s="349"/>
      <c r="AI10" s="349"/>
      <c r="AJ10" s="350"/>
      <c r="AK10" s="341" t="s">
        <v>36</v>
      </c>
      <c r="AL10" s="342"/>
      <c r="AM10" s="342"/>
      <c r="AN10" s="342"/>
      <c r="AO10" s="342"/>
      <c r="AP10" s="342"/>
      <c r="AQ10" s="342"/>
      <c r="AR10" s="342"/>
      <c r="AS10" s="343"/>
      <c r="AT10" s="341" t="s">
        <v>37</v>
      </c>
      <c r="AU10" s="342"/>
      <c r="AV10" s="342"/>
      <c r="AW10" s="342"/>
      <c r="AX10" s="342"/>
      <c r="AY10" s="342"/>
      <c r="AZ10" s="342"/>
      <c r="BA10" s="342"/>
      <c r="BB10" s="342"/>
      <c r="BC10" s="343"/>
      <c r="BD10" s="280" t="s">
        <v>38</v>
      </c>
      <c r="BE10" s="281"/>
      <c r="BF10" s="281"/>
      <c r="BG10" s="281"/>
      <c r="BH10" s="281"/>
      <c r="BI10" s="281"/>
      <c r="BJ10" s="281"/>
      <c r="BK10" s="281"/>
      <c r="BL10" s="282"/>
    </row>
    <row r="11" spans="1:64">
      <c r="A11" s="338" t="s">
        <v>39</v>
      </c>
      <c r="B11" s="339"/>
      <c r="C11" s="339"/>
      <c r="D11" s="339"/>
      <c r="E11" s="339"/>
      <c r="F11" s="339"/>
      <c r="G11" s="339"/>
      <c r="H11" s="339"/>
      <c r="I11" s="339"/>
      <c r="J11" s="339"/>
      <c r="K11" s="339"/>
      <c r="L11" s="339"/>
      <c r="M11" s="339"/>
      <c r="N11" s="339"/>
      <c r="O11" s="339"/>
      <c r="P11" s="339"/>
      <c r="Q11" s="339"/>
      <c r="R11" s="339"/>
      <c r="S11" s="339"/>
      <c r="T11" s="340"/>
      <c r="U11" s="341" t="s">
        <v>40</v>
      </c>
      <c r="V11" s="342"/>
      <c r="W11" s="342"/>
      <c r="X11" s="342"/>
      <c r="Y11" s="342"/>
      <c r="Z11" s="342"/>
      <c r="AA11" s="342"/>
      <c r="AB11" s="342"/>
      <c r="AC11" s="341" t="s">
        <v>41</v>
      </c>
      <c r="AD11" s="342"/>
      <c r="AE11" s="342"/>
      <c r="AF11" s="342"/>
      <c r="AG11" s="342"/>
      <c r="AH11" s="342"/>
      <c r="AI11" s="342"/>
      <c r="AJ11" s="343"/>
      <c r="AK11" s="338"/>
      <c r="AL11" s="339"/>
      <c r="AM11" s="339"/>
      <c r="AN11" s="339"/>
      <c r="AO11" s="339"/>
      <c r="AP11" s="339"/>
      <c r="AQ11" s="339"/>
      <c r="AR11" s="339"/>
      <c r="AS11" s="340"/>
      <c r="AT11" s="338"/>
      <c r="AU11" s="339"/>
      <c r="AV11" s="339"/>
      <c r="AW11" s="339"/>
      <c r="AX11" s="339"/>
      <c r="AY11" s="339"/>
      <c r="AZ11" s="339"/>
      <c r="BA11" s="339"/>
      <c r="BB11" s="339"/>
      <c r="BC11" s="340"/>
      <c r="BD11" s="277" t="s">
        <v>42</v>
      </c>
      <c r="BE11" s="278"/>
      <c r="BF11" s="278"/>
      <c r="BG11" s="278"/>
      <c r="BH11" s="278"/>
      <c r="BI11" s="278"/>
      <c r="BJ11" s="278"/>
      <c r="BK11" s="278"/>
      <c r="BL11" s="279"/>
    </row>
    <row r="12" spans="1:64">
      <c r="A12" s="335" t="s">
        <v>43</v>
      </c>
      <c r="B12" s="320"/>
      <c r="C12" s="320"/>
      <c r="D12" s="320"/>
      <c r="E12" s="320"/>
      <c r="F12" s="320"/>
      <c r="G12" s="320"/>
      <c r="H12" s="320"/>
      <c r="I12" s="320"/>
      <c r="J12" s="320"/>
      <c r="K12" s="320"/>
      <c r="L12" s="320"/>
      <c r="M12" s="320"/>
      <c r="N12" s="320"/>
      <c r="O12" s="320"/>
      <c r="P12" s="320"/>
      <c r="Q12" s="320"/>
      <c r="R12" s="320"/>
      <c r="S12" s="320"/>
      <c r="T12" s="336"/>
      <c r="U12" s="335" t="s">
        <v>44</v>
      </c>
      <c r="V12" s="320"/>
      <c r="W12" s="320"/>
      <c r="X12" s="320"/>
      <c r="Y12" s="320"/>
      <c r="Z12" s="320"/>
      <c r="AA12" s="320"/>
      <c r="AB12" s="320"/>
      <c r="AC12" s="335" t="s">
        <v>45</v>
      </c>
      <c r="AD12" s="320"/>
      <c r="AE12" s="320"/>
      <c r="AF12" s="320"/>
      <c r="AG12" s="320"/>
      <c r="AH12" s="320"/>
      <c r="AI12" s="320"/>
      <c r="AJ12" s="336"/>
      <c r="AK12" s="335"/>
      <c r="AL12" s="320"/>
      <c r="AM12" s="320"/>
      <c r="AN12" s="320"/>
      <c r="AO12" s="320"/>
      <c r="AP12" s="320"/>
      <c r="AQ12" s="320"/>
      <c r="AR12" s="320"/>
      <c r="AS12" s="336"/>
      <c r="AT12" s="335"/>
      <c r="AU12" s="320"/>
      <c r="AV12" s="320"/>
      <c r="AW12" s="320"/>
      <c r="AX12" s="320"/>
      <c r="AY12" s="320"/>
      <c r="AZ12" s="320"/>
      <c r="BA12" s="320"/>
      <c r="BB12" s="320"/>
      <c r="BC12" s="336"/>
      <c r="BD12" s="275"/>
      <c r="BE12" s="219"/>
      <c r="BF12" s="219"/>
      <c r="BG12" s="219"/>
      <c r="BH12" s="219"/>
      <c r="BI12" s="219"/>
      <c r="BJ12" s="219"/>
      <c r="BK12" s="219"/>
      <c r="BL12" s="276"/>
    </row>
    <row r="13" spans="1:64">
      <c r="A13" s="337">
        <v>1</v>
      </c>
      <c r="B13" s="337"/>
      <c r="C13" s="337"/>
      <c r="D13" s="337"/>
      <c r="E13" s="337"/>
      <c r="F13" s="337"/>
      <c r="G13" s="337"/>
      <c r="H13" s="337"/>
      <c r="I13" s="337"/>
      <c r="J13" s="337"/>
      <c r="K13" s="337"/>
      <c r="L13" s="337"/>
      <c r="M13" s="337"/>
      <c r="N13" s="337"/>
      <c r="O13" s="337"/>
      <c r="P13" s="337"/>
      <c r="Q13" s="337"/>
      <c r="R13" s="337"/>
      <c r="S13" s="337"/>
      <c r="T13" s="337"/>
      <c r="U13" s="337">
        <v>2</v>
      </c>
      <c r="V13" s="337"/>
      <c r="W13" s="337"/>
      <c r="X13" s="337"/>
      <c r="Y13" s="337"/>
      <c r="Z13" s="337"/>
      <c r="AA13" s="337"/>
      <c r="AB13" s="337"/>
      <c r="AC13" s="337">
        <v>3</v>
      </c>
      <c r="AD13" s="337"/>
      <c r="AE13" s="337"/>
      <c r="AF13" s="337"/>
      <c r="AG13" s="337"/>
      <c r="AH13" s="337"/>
      <c r="AI13" s="337"/>
      <c r="AJ13" s="337"/>
      <c r="AK13" s="337">
        <v>4</v>
      </c>
      <c r="AL13" s="337"/>
      <c r="AM13" s="337"/>
      <c r="AN13" s="337"/>
      <c r="AO13" s="337"/>
      <c r="AP13" s="337"/>
      <c r="AQ13" s="337"/>
      <c r="AR13" s="337"/>
      <c r="AS13" s="337"/>
      <c r="AT13" s="337">
        <v>5</v>
      </c>
      <c r="AU13" s="337"/>
      <c r="AV13" s="337"/>
      <c r="AW13" s="337"/>
      <c r="AX13" s="337"/>
      <c r="AY13" s="337"/>
      <c r="AZ13" s="337"/>
      <c r="BA13" s="337"/>
      <c r="BB13" s="337"/>
      <c r="BC13" s="337"/>
      <c r="BD13" s="306">
        <v>6</v>
      </c>
      <c r="BE13" s="306"/>
      <c r="BF13" s="306"/>
      <c r="BG13" s="306"/>
      <c r="BH13" s="306"/>
      <c r="BI13" s="306"/>
      <c r="BJ13" s="306"/>
      <c r="BK13" s="306"/>
      <c r="BL13" s="306"/>
    </row>
    <row r="14" spans="1:64" ht="13.2" customHeight="1">
      <c r="A14" s="321" t="s">
        <v>220</v>
      </c>
      <c r="B14" s="321"/>
      <c r="C14" s="321"/>
      <c r="D14" s="321"/>
      <c r="E14" s="321"/>
      <c r="F14" s="321"/>
      <c r="G14" s="321"/>
      <c r="H14" s="321"/>
      <c r="I14" s="321"/>
      <c r="J14" s="321"/>
      <c r="K14" s="321"/>
      <c r="L14" s="321"/>
      <c r="M14" s="321"/>
      <c r="N14" s="321"/>
      <c r="O14" s="321"/>
      <c r="P14" s="321"/>
      <c r="Q14" s="321"/>
      <c r="R14" s="321"/>
      <c r="S14" s="321"/>
      <c r="T14" s="321"/>
      <c r="U14" s="224">
        <v>1</v>
      </c>
      <c r="V14" s="225"/>
      <c r="W14" s="225"/>
      <c r="X14" s="225"/>
      <c r="Y14" s="225"/>
      <c r="Z14" s="225"/>
      <c r="AA14" s="225"/>
      <c r="AB14" s="226"/>
      <c r="AC14" s="224">
        <v>1</v>
      </c>
      <c r="AD14" s="225"/>
      <c r="AE14" s="225"/>
      <c r="AF14" s="225"/>
      <c r="AG14" s="225"/>
      <c r="AH14" s="225"/>
      <c r="AI14" s="225"/>
      <c r="AJ14" s="226"/>
      <c r="AK14" s="239">
        <f>U14/AC14</f>
        <v>1</v>
      </c>
      <c r="AL14" s="225"/>
      <c r="AM14" s="225"/>
      <c r="AN14" s="225"/>
      <c r="AO14" s="225"/>
      <c r="AP14" s="225"/>
      <c r="AQ14" s="225"/>
      <c r="AR14" s="225"/>
      <c r="AS14" s="226"/>
      <c r="AT14" s="224" t="s">
        <v>54</v>
      </c>
      <c r="AU14" s="225"/>
      <c r="AV14" s="225"/>
      <c r="AW14" s="225"/>
      <c r="AX14" s="225"/>
      <c r="AY14" s="225"/>
      <c r="AZ14" s="225"/>
      <c r="BA14" s="225"/>
      <c r="BB14" s="225"/>
      <c r="BC14" s="226"/>
      <c r="BD14" s="294">
        <v>2</v>
      </c>
      <c r="BE14" s="295"/>
      <c r="BF14" s="295"/>
      <c r="BG14" s="295"/>
      <c r="BH14" s="295"/>
      <c r="BI14" s="295"/>
      <c r="BJ14" s="295"/>
      <c r="BK14" s="295"/>
      <c r="BL14" s="296"/>
    </row>
    <row r="15" spans="1:64">
      <c r="A15" s="328" t="s">
        <v>221</v>
      </c>
      <c r="B15" s="328"/>
      <c r="C15" s="328"/>
      <c r="D15" s="328"/>
      <c r="E15" s="328"/>
      <c r="F15" s="328"/>
      <c r="G15" s="328"/>
      <c r="H15" s="328"/>
      <c r="I15" s="328"/>
      <c r="J15" s="328"/>
      <c r="K15" s="328"/>
      <c r="L15" s="328"/>
      <c r="M15" s="328"/>
      <c r="N15" s="328"/>
      <c r="O15" s="328"/>
      <c r="P15" s="328"/>
      <c r="Q15" s="328"/>
      <c r="R15" s="328"/>
      <c r="S15" s="328"/>
      <c r="T15" s="328"/>
      <c r="U15" s="240"/>
      <c r="V15" s="241"/>
      <c r="W15" s="241"/>
      <c r="X15" s="241"/>
      <c r="Y15" s="241"/>
      <c r="Z15" s="241"/>
      <c r="AA15" s="241"/>
      <c r="AB15" s="242"/>
      <c r="AC15" s="240"/>
      <c r="AD15" s="241"/>
      <c r="AE15" s="241"/>
      <c r="AF15" s="241"/>
      <c r="AG15" s="241"/>
      <c r="AH15" s="241"/>
      <c r="AI15" s="241"/>
      <c r="AJ15" s="242"/>
      <c r="AK15" s="240"/>
      <c r="AL15" s="241"/>
      <c r="AM15" s="241"/>
      <c r="AN15" s="241"/>
      <c r="AO15" s="241"/>
      <c r="AP15" s="241"/>
      <c r="AQ15" s="241"/>
      <c r="AR15" s="241"/>
      <c r="AS15" s="242"/>
      <c r="AT15" s="240"/>
      <c r="AU15" s="241"/>
      <c r="AV15" s="241"/>
      <c r="AW15" s="241"/>
      <c r="AX15" s="241"/>
      <c r="AY15" s="241"/>
      <c r="AZ15" s="241"/>
      <c r="BA15" s="241"/>
      <c r="BB15" s="241"/>
      <c r="BC15" s="242"/>
      <c r="BD15" s="297"/>
      <c r="BE15" s="298"/>
      <c r="BF15" s="298"/>
      <c r="BG15" s="298"/>
      <c r="BH15" s="298"/>
      <c r="BI15" s="298"/>
      <c r="BJ15" s="298"/>
      <c r="BK15" s="298"/>
      <c r="BL15" s="299"/>
    </row>
    <row r="16" spans="1:64">
      <c r="A16" s="328" t="s">
        <v>222</v>
      </c>
      <c r="B16" s="328"/>
      <c r="C16" s="328"/>
      <c r="D16" s="328"/>
      <c r="E16" s="328"/>
      <c r="F16" s="328"/>
      <c r="G16" s="328"/>
      <c r="H16" s="328"/>
      <c r="I16" s="328"/>
      <c r="J16" s="328"/>
      <c r="K16" s="328"/>
      <c r="L16" s="328"/>
      <c r="M16" s="328"/>
      <c r="N16" s="328"/>
      <c r="O16" s="328"/>
      <c r="P16" s="328"/>
      <c r="Q16" s="328"/>
      <c r="R16" s="328"/>
      <c r="S16" s="328"/>
      <c r="T16" s="328"/>
      <c r="U16" s="240"/>
      <c r="V16" s="241"/>
      <c r="W16" s="241"/>
      <c r="X16" s="241"/>
      <c r="Y16" s="241"/>
      <c r="Z16" s="241"/>
      <c r="AA16" s="241"/>
      <c r="AB16" s="242"/>
      <c r="AC16" s="240"/>
      <c r="AD16" s="241"/>
      <c r="AE16" s="241"/>
      <c r="AF16" s="241"/>
      <c r="AG16" s="241"/>
      <c r="AH16" s="241"/>
      <c r="AI16" s="241"/>
      <c r="AJ16" s="242"/>
      <c r="AK16" s="240"/>
      <c r="AL16" s="241"/>
      <c r="AM16" s="241"/>
      <c r="AN16" s="241"/>
      <c r="AO16" s="241"/>
      <c r="AP16" s="241"/>
      <c r="AQ16" s="241"/>
      <c r="AR16" s="241"/>
      <c r="AS16" s="242"/>
      <c r="AT16" s="240"/>
      <c r="AU16" s="241"/>
      <c r="AV16" s="241"/>
      <c r="AW16" s="241"/>
      <c r="AX16" s="241"/>
      <c r="AY16" s="241"/>
      <c r="AZ16" s="241"/>
      <c r="BA16" s="241"/>
      <c r="BB16" s="241"/>
      <c r="BC16" s="242"/>
      <c r="BD16" s="297"/>
      <c r="BE16" s="298"/>
      <c r="BF16" s="298"/>
      <c r="BG16" s="298"/>
      <c r="BH16" s="298"/>
      <c r="BI16" s="298"/>
      <c r="BJ16" s="298"/>
      <c r="BK16" s="298"/>
      <c r="BL16" s="299"/>
    </row>
    <row r="17" spans="1:64">
      <c r="A17" s="328" t="s">
        <v>223</v>
      </c>
      <c r="B17" s="328"/>
      <c r="C17" s="328"/>
      <c r="D17" s="328"/>
      <c r="E17" s="328"/>
      <c r="F17" s="328"/>
      <c r="G17" s="328"/>
      <c r="H17" s="328"/>
      <c r="I17" s="328"/>
      <c r="J17" s="328"/>
      <c r="K17" s="328"/>
      <c r="L17" s="328"/>
      <c r="M17" s="328"/>
      <c r="N17" s="328"/>
      <c r="O17" s="328"/>
      <c r="P17" s="328"/>
      <c r="Q17" s="328"/>
      <c r="R17" s="328"/>
      <c r="S17" s="328"/>
      <c r="T17" s="328"/>
      <c r="U17" s="240"/>
      <c r="V17" s="241"/>
      <c r="W17" s="241"/>
      <c r="X17" s="241"/>
      <c r="Y17" s="241"/>
      <c r="Z17" s="241"/>
      <c r="AA17" s="241"/>
      <c r="AB17" s="242"/>
      <c r="AC17" s="240"/>
      <c r="AD17" s="241"/>
      <c r="AE17" s="241"/>
      <c r="AF17" s="241"/>
      <c r="AG17" s="241"/>
      <c r="AH17" s="241"/>
      <c r="AI17" s="241"/>
      <c r="AJ17" s="242"/>
      <c r="AK17" s="240"/>
      <c r="AL17" s="241"/>
      <c r="AM17" s="241"/>
      <c r="AN17" s="241"/>
      <c r="AO17" s="241"/>
      <c r="AP17" s="241"/>
      <c r="AQ17" s="241"/>
      <c r="AR17" s="241"/>
      <c r="AS17" s="242"/>
      <c r="AT17" s="240"/>
      <c r="AU17" s="241"/>
      <c r="AV17" s="241"/>
      <c r="AW17" s="241"/>
      <c r="AX17" s="241"/>
      <c r="AY17" s="241"/>
      <c r="AZ17" s="241"/>
      <c r="BA17" s="241"/>
      <c r="BB17" s="241"/>
      <c r="BC17" s="242"/>
      <c r="BD17" s="297"/>
      <c r="BE17" s="298"/>
      <c r="BF17" s="298"/>
      <c r="BG17" s="298"/>
      <c r="BH17" s="298"/>
      <c r="BI17" s="298"/>
      <c r="BJ17" s="298"/>
      <c r="BK17" s="298"/>
      <c r="BL17" s="299"/>
    </row>
    <row r="18" spans="1:64">
      <c r="A18" s="328" t="s">
        <v>224</v>
      </c>
      <c r="B18" s="328"/>
      <c r="C18" s="328"/>
      <c r="D18" s="328"/>
      <c r="E18" s="328"/>
      <c r="F18" s="328"/>
      <c r="G18" s="328"/>
      <c r="H18" s="328"/>
      <c r="I18" s="328"/>
      <c r="J18" s="328"/>
      <c r="K18" s="328"/>
      <c r="L18" s="328"/>
      <c r="M18" s="328"/>
      <c r="N18" s="328"/>
      <c r="O18" s="328"/>
      <c r="P18" s="328"/>
      <c r="Q18" s="328"/>
      <c r="R18" s="328"/>
      <c r="S18" s="328"/>
      <c r="T18" s="328"/>
      <c r="U18" s="240"/>
      <c r="V18" s="241"/>
      <c r="W18" s="241"/>
      <c r="X18" s="241"/>
      <c r="Y18" s="241"/>
      <c r="Z18" s="241"/>
      <c r="AA18" s="241"/>
      <c r="AB18" s="242"/>
      <c r="AC18" s="240"/>
      <c r="AD18" s="241"/>
      <c r="AE18" s="241"/>
      <c r="AF18" s="241"/>
      <c r="AG18" s="241"/>
      <c r="AH18" s="241"/>
      <c r="AI18" s="241"/>
      <c r="AJ18" s="242"/>
      <c r="AK18" s="240"/>
      <c r="AL18" s="241"/>
      <c r="AM18" s="241"/>
      <c r="AN18" s="241"/>
      <c r="AO18" s="241"/>
      <c r="AP18" s="241"/>
      <c r="AQ18" s="241"/>
      <c r="AR18" s="241"/>
      <c r="AS18" s="242"/>
      <c r="AT18" s="240"/>
      <c r="AU18" s="241"/>
      <c r="AV18" s="241"/>
      <c r="AW18" s="241"/>
      <c r="AX18" s="241"/>
      <c r="AY18" s="241"/>
      <c r="AZ18" s="241"/>
      <c r="BA18" s="241"/>
      <c r="BB18" s="241"/>
      <c r="BC18" s="242"/>
      <c r="BD18" s="297"/>
      <c r="BE18" s="298"/>
      <c r="BF18" s="298"/>
      <c r="BG18" s="298"/>
      <c r="BH18" s="298"/>
      <c r="BI18" s="298"/>
      <c r="BJ18" s="298"/>
      <c r="BK18" s="298"/>
      <c r="BL18" s="299"/>
    </row>
    <row r="19" spans="1:64">
      <c r="A19" s="318" t="s">
        <v>91</v>
      </c>
      <c r="B19" s="318"/>
      <c r="C19" s="318"/>
      <c r="D19" s="318"/>
      <c r="E19" s="318"/>
      <c r="F19" s="318"/>
      <c r="G19" s="318"/>
      <c r="H19" s="318"/>
      <c r="I19" s="318"/>
      <c r="J19" s="318"/>
      <c r="K19" s="318"/>
      <c r="L19" s="318"/>
      <c r="M19" s="318"/>
      <c r="N19" s="318"/>
      <c r="O19" s="318"/>
      <c r="P19" s="318"/>
      <c r="Q19" s="318"/>
      <c r="R19" s="318"/>
      <c r="S19" s="318"/>
      <c r="T19" s="318"/>
      <c r="U19" s="227"/>
      <c r="V19" s="228"/>
      <c r="W19" s="228"/>
      <c r="X19" s="228"/>
      <c r="Y19" s="228"/>
      <c r="Z19" s="228"/>
      <c r="AA19" s="228"/>
      <c r="AB19" s="229"/>
      <c r="AC19" s="227"/>
      <c r="AD19" s="228"/>
      <c r="AE19" s="228"/>
      <c r="AF19" s="228"/>
      <c r="AG19" s="228"/>
      <c r="AH19" s="228"/>
      <c r="AI19" s="228"/>
      <c r="AJ19" s="229"/>
      <c r="AK19" s="227"/>
      <c r="AL19" s="228"/>
      <c r="AM19" s="228"/>
      <c r="AN19" s="228"/>
      <c r="AO19" s="228"/>
      <c r="AP19" s="228"/>
      <c r="AQ19" s="228"/>
      <c r="AR19" s="228"/>
      <c r="AS19" s="229"/>
      <c r="AT19" s="227"/>
      <c r="AU19" s="228"/>
      <c r="AV19" s="228"/>
      <c r="AW19" s="228"/>
      <c r="AX19" s="228"/>
      <c r="AY19" s="228"/>
      <c r="AZ19" s="228"/>
      <c r="BA19" s="228"/>
      <c r="BB19" s="228"/>
      <c r="BC19" s="229"/>
      <c r="BD19" s="300"/>
      <c r="BE19" s="301"/>
      <c r="BF19" s="301"/>
      <c r="BG19" s="301"/>
      <c r="BH19" s="301"/>
      <c r="BI19" s="301"/>
      <c r="BJ19" s="301"/>
      <c r="BK19" s="301"/>
      <c r="BL19" s="302"/>
    </row>
    <row r="20" spans="1:64">
      <c r="A20" s="321" t="s">
        <v>225</v>
      </c>
      <c r="B20" s="321"/>
      <c r="C20" s="321"/>
      <c r="D20" s="321"/>
      <c r="E20" s="321"/>
      <c r="F20" s="321"/>
      <c r="G20" s="321"/>
      <c r="H20" s="321"/>
      <c r="I20" s="321"/>
      <c r="J20" s="321"/>
      <c r="K20" s="321"/>
      <c r="L20" s="321"/>
      <c r="M20" s="321"/>
      <c r="N20" s="321"/>
      <c r="O20" s="321"/>
      <c r="P20" s="321"/>
      <c r="Q20" s="321"/>
      <c r="R20" s="321"/>
      <c r="S20" s="321"/>
      <c r="T20" s="321"/>
      <c r="U20" s="224" t="s">
        <v>47</v>
      </c>
      <c r="V20" s="225"/>
      <c r="W20" s="225"/>
      <c r="X20" s="225"/>
      <c r="Y20" s="225"/>
      <c r="Z20" s="225"/>
      <c r="AA20" s="225"/>
      <c r="AB20" s="226"/>
      <c r="AC20" s="224" t="s">
        <v>47</v>
      </c>
      <c r="AD20" s="225"/>
      <c r="AE20" s="225"/>
      <c r="AF20" s="225"/>
      <c r="AG20" s="225"/>
      <c r="AH20" s="225"/>
      <c r="AI20" s="225"/>
      <c r="AJ20" s="226"/>
      <c r="AK20" s="224" t="s">
        <v>47</v>
      </c>
      <c r="AL20" s="225"/>
      <c r="AM20" s="225"/>
      <c r="AN20" s="225"/>
      <c r="AO20" s="225"/>
      <c r="AP20" s="225"/>
      <c r="AQ20" s="225"/>
      <c r="AR20" s="225"/>
      <c r="AS20" s="226"/>
      <c r="AT20" s="224" t="s">
        <v>47</v>
      </c>
      <c r="AU20" s="225"/>
      <c r="AV20" s="225"/>
      <c r="AW20" s="225"/>
      <c r="AX20" s="225"/>
      <c r="AY20" s="225"/>
      <c r="AZ20" s="225"/>
      <c r="BA20" s="225"/>
      <c r="BB20" s="225"/>
      <c r="BC20" s="226"/>
      <c r="BD20" s="224">
        <v>2</v>
      </c>
      <c r="BE20" s="225"/>
      <c r="BF20" s="225"/>
      <c r="BG20" s="225"/>
      <c r="BH20" s="225"/>
      <c r="BI20" s="225"/>
      <c r="BJ20" s="225"/>
      <c r="BK20" s="225"/>
      <c r="BL20" s="226"/>
    </row>
    <row r="21" spans="1:64">
      <c r="A21" s="318" t="s">
        <v>84</v>
      </c>
      <c r="B21" s="318"/>
      <c r="C21" s="318"/>
      <c r="D21" s="318"/>
      <c r="E21" s="318"/>
      <c r="F21" s="318"/>
      <c r="G21" s="318"/>
      <c r="H21" s="318"/>
      <c r="I21" s="318"/>
      <c r="J21" s="318"/>
      <c r="K21" s="318"/>
      <c r="L21" s="318"/>
      <c r="M21" s="318"/>
      <c r="N21" s="318"/>
      <c r="O21" s="318"/>
      <c r="P21" s="318"/>
      <c r="Q21" s="318"/>
      <c r="R21" s="318"/>
      <c r="S21" s="318"/>
      <c r="T21" s="318"/>
      <c r="U21" s="227"/>
      <c r="V21" s="228"/>
      <c r="W21" s="228"/>
      <c r="X21" s="228"/>
      <c r="Y21" s="228"/>
      <c r="Z21" s="228"/>
      <c r="AA21" s="228"/>
      <c r="AB21" s="229"/>
      <c r="AC21" s="227"/>
      <c r="AD21" s="228"/>
      <c r="AE21" s="228"/>
      <c r="AF21" s="228"/>
      <c r="AG21" s="228"/>
      <c r="AH21" s="228"/>
      <c r="AI21" s="228"/>
      <c r="AJ21" s="229"/>
      <c r="AK21" s="227"/>
      <c r="AL21" s="228"/>
      <c r="AM21" s="228"/>
      <c r="AN21" s="228"/>
      <c r="AO21" s="228"/>
      <c r="AP21" s="228"/>
      <c r="AQ21" s="228"/>
      <c r="AR21" s="228"/>
      <c r="AS21" s="229"/>
      <c r="AT21" s="227"/>
      <c r="AU21" s="228"/>
      <c r="AV21" s="228"/>
      <c r="AW21" s="228"/>
      <c r="AX21" s="228"/>
      <c r="AY21" s="228"/>
      <c r="AZ21" s="228"/>
      <c r="BA21" s="228"/>
      <c r="BB21" s="228"/>
      <c r="BC21" s="229"/>
      <c r="BD21" s="227"/>
      <c r="BE21" s="228"/>
      <c r="BF21" s="228"/>
      <c r="BG21" s="228"/>
      <c r="BH21" s="228"/>
      <c r="BI21" s="228"/>
      <c r="BJ21" s="228"/>
      <c r="BK21" s="228"/>
      <c r="BL21" s="229"/>
    </row>
    <row r="22" spans="1:64">
      <c r="A22" s="331" t="s">
        <v>52</v>
      </c>
      <c r="B22" s="331"/>
      <c r="C22" s="331"/>
      <c r="D22" s="331"/>
      <c r="E22" s="331"/>
      <c r="F22" s="331"/>
      <c r="G22" s="331"/>
      <c r="H22" s="331"/>
      <c r="I22" s="331"/>
      <c r="J22" s="331"/>
      <c r="K22" s="331"/>
      <c r="L22" s="331"/>
      <c r="M22" s="331"/>
      <c r="N22" s="331"/>
      <c r="O22" s="331"/>
      <c r="P22" s="331"/>
      <c r="Q22" s="331"/>
      <c r="R22" s="331"/>
      <c r="S22" s="331"/>
      <c r="T22" s="331"/>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6"/>
      <c r="AU22" s="306"/>
      <c r="AV22" s="306"/>
      <c r="AW22" s="306"/>
      <c r="AX22" s="306"/>
      <c r="AY22" s="306"/>
      <c r="AZ22" s="306"/>
      <c r="BA22" s="306"/>
      <c r="BB22" s="306"/>
      <c r="BC22" s="306"/>
      <c r="BD22" s="305"/>
      <c r="BE22" s="305"/>
      <c r="BF22" s="305"/>
      <c r="BG22" s="305"/>
      <c r="BH22" s="305"/>
      <c r="BI22" s="305"/>
      <c r="BJ22" s="305"/>
      <c r="BK22" s="305"/>
      <c r="BL22" s="305"/>
    </row>
    <row r="23" spans="1:64" ht="17.399999999999999" customHeight="1">
      <c r="A23" s="47" t="s">
        <v>226</v>
      </c>
      <c r="B23" s="48"/>
      <c r="C23" s="48"/>
      <c r="D23" s="48"/>
      <c r="E23" s="48"/>
      <c r="F23" s="48"/>
      <c r="G23" s="48"/>
      <c r="H23" s="48"/>
      <c r="I23" s="48"/>
      <c r="J23" s="48"/>
      <c r="K23" s="48"/>
      <c r="L23" s="48"/>
      <c r="M23" s="48"/>
      <c r="N23" s="48"/>
      <c r="O23" s="48"/>
      <c r="P23" s="48"/>
      <c r="Q23" s="48"/>
      <c r="R23" s="48"/>
      <c r="S23" s="48"/>
      <c r="T23" s="49"/>
      <c r="U23" s="239">
        <v>0</v>
      </c>
      <c r="V23" s="225"/>
      <c r="W23" s="225"/>
      <c r="X23" s="225"/>
      <c r="Y23" s="225"/>
      <c r="Z23" s="225"/>
      <c r="AA23" s="225"/>
      <c r="AB23" s="226"/>
      <c r="AC23" s="239">
        <v>0</v>
      </c>
      <c r="AD23" s="225"/>
      <c r="AE23" s="225"/>
      <c r="AF23" s="225"/>
      <c r="AG23" s="225"/>
      <c r="AH23" s="225"/>
      <c r="AI23" s="225"/>
      <c r="AJ23" s="226"/>
      <c r="AK23" s="239">
        <v>1</v>
      </c>
      <c r="AL23" s="225"/>
      <c r="AM23" s="225"/>
      <c r="AN23" s="225"/>
      <c r="AO23" s="225"/>
      <c r="AP23" s="225"/>
      <c r="AQ23" s="225"/>
      <c r="AR23" s="225"/>
      <c r="AS23" s="226"/>
      <c r="AT23" s="224" t="s">
        <v>120</v>
      </c>
      <c r="AU23" s="225"/>
      <c r="AV23" s="225"/>
      <c r="AW23" s="225"/>
      <c r="AX23" s="225"/>
      <c r="AY23" s="225"/>
      <c r="AZ23" s="225"/>
      <c r="BA23" s="225"/>
      <c r="BB23" s="225"/>
      <c r="BC23" s="226"/>
      <c r="BD23" s="224">
        <v>2</v>
      </c>
      <c r="BE23" s="225"/>
      <c r="BF23" s="225"/>
      <c r="BG23" s="225"/>
      <c r="BH23" s="225"/>
      <c r="BI23" s="225"/>
      <c r="BJ23" s="225"/>
      <c r="BK23" s="225"/>
      <c r="BL23" s="226"/>
    </row>
    <row r="24" spans="1:64">
      <c r="A24" s="50" t="s">
        <v>227</v>
      </c>
      <c r="B24" s="51"/>
      <c r="C24" s="51"/>
      <c r="D24" s="51"/>
      <c r="E24" s="51"/>
      <c r="F24" s="51"/>
      <c r="G24" s="51"/>
      <c r="H24" s="51"/>
      <c r="I24" s="51"/>
      <c r="J24" s="51"/>
      <c r="K24" s="51"/>
      <c r="L24" s="51"/>
      <c r="M24" s="51"/>
      <c r="N24" s="51"/>
      <c r="O24" s="51"/>
      <c r="P24" s="51"/>
      <c r="Q24" s="51"/>
      <c r="R24" s="51"/>
      <c r="S24" s="51"/>
      <c r="T24" s="52"/>
      <c r="U24" s="240"/>
      <c r="V24" s="241"/>
      <c r="W24" s="241"/>
      <c r="X24" s="241"/>
      <c r="Y24" s="241"/>
      <c r="Z24" s="241"/>
      <c r="AA24" s="241"/>
      <c r="AB24" s="242"/>
      <c r="AC24" s="240"/>
      <c r="AD24" s="241"/>
      <c r="AE24" s="241"/>
      <c r="AF24" s="241"/>
      <c r="AG24" s="241"/>
      <c r="AH24" s="241"/>
      <c r="AI24" s="241"/>
      <c r="AJ24" s="242"/>
      <c r="AK24" s="240"/>
      <c r="AL24" s="241"/>
      <c r="AM24" s="241"/>
      <c r="AN24" s="241"/>
      <c r="AO24" s="241"/>
      <c r="AP24" s="241"/>
      <c r="AQ24" s="241"/>
      <c r="AR24" s="241"/>
      <c r="AS24" s="242"/>
      <c r="AT24" s="240"/>
      <c r="AU24" s="241"/>
      <c r="AV24" s="241"/>
      <c r="AW24" s="241"/>
      <c r="AX24" s="241"/>
      <c r="AY24" s="241"/>
      <c r="AZ24" s="241"/>
      <c r="BA24" s="241"/>
      <c r="BB24" s="241"/>
      <c r="BC24" s="242"/>
      <c r="BD24" s="240"/>
      <c r="BE24" s="241"/>
      <c r="BF24" s="241"/>
      <c r="BG24" s="241"/>
      <c r="BH24" s="241"/>
      <c r="BI24" s="241"/>
      <c r="BJ24" s="241"/>
      <c r="BK24" s="241"/>
      <c r="BL24" s="242"/>
    </row>
    <row r="25" spans="1:64">
      <c r="A25" s="50" t="s">
        <v>228</v>
      </c>
      <c r="B25" s="51"/>
      <c r="C25" s="51"/>
      <c r="D25" s="51"/>
      <c r="E25" s="51"/>
      <c r="F25" s="51"/>
      <c r="G25" s="51"/>
      <c r="H25" s="51"/>
      <c r="I25" s="51"/>
      <c r="J25" s="51"/>
      <c r="K25" s="51"/>
      <c r="L25" s="51"/>
      <c r="M25" s="51"/>
      <c r="N25" s="51"/>
      <c r="O25" s="51"/>
      <c r="P25" s="51"/>
      <c r="Q25" s="51"/>
      <c r="R25" s="51"/>
      <c r="S25" s="51"/>
      <c r="T25" s="52"/>
      <c r="U25" s="240"/>
      <c r="V25" s="241"/>
      <c r="W25" s="241"/>
      <c r="X25" s="241"/>
      <c r="Y25" s="241"/>
      <c r="Z25" s="241"/>
      <c r="AA25" s="241"/>
      <c r="AB25" s="242"/>
      <c r="AC25" s="240"/>
      <c r="AD25" s="241"/>
      <c r="AE25" s="241"/>
      <c r="AF25" s="241"/>
      <c r="AG25" s="241"/>
      <c r="AH25" s="241"/>
      <c r="AI25" s="241"/>
      <c r="AJ25" s="242"/>
      <c r="AK25" s="240"/>
      <c r="AL25" s="241"/>
      <c r="AM25" s="241"/>
      <c r="AN25" s="241"/>
      <c r="AO25" s="241"/>
      <c r="AP25" s="241"/>
      <c r="AQ25" s="241"/>
      <c r="AR25" s="241"/>
      <c r="AS25" s="242"/>
      <c r="AT25" s="240"/>
      <c r="AU25" s="241"/>
      <c r="AV25" s="241"/>
      <c r="AW25" s="241"/>
      <c r="AX25" s="241"/>
      <c r="AY25" s="241"/>
      <c r="AZ25" s="241"/>
      <c r="BA25" s="241"/>
      <c r="BB25" s="241"/>
      <c r="BC25" s="242"/>
      <c r="BD25" s="240"/>
      <c r="BE25" s="241"/>
      <c r="BF25" s="241"/>
      <c r="BG25" s="241"/>
      <c r="BH25" s="241"/>
      <c r="BI25" s="241"/>
      <c r="BJ25" s="241"/>
      <c r="BK25" s="241"/>
      <c r="BL25" s="242"/>
    </row>
    <row r="26" spans="1:64" ht="13.2" customHeight="1">
      <c r="A26" s="50" t="s">
        <v>229</v>
      </c>
      <c r="B26" s="51"/>
      <c r="C26" s="51"/>
      <c r="D26" s="51"/>
      <c r="E26" s="51"/>
      <c r="F26" s="51"/>
      <c r="G26" s="51"/>
      <c r="H26" s="51"/>
      <c r="I26" s="51"/>
      <c r="J26" s="51"/>
      <c r="K26" s="51"/>
      <c r="L26" s="51"/>
      <c r="M26" s="51"/>
      <c r="N26" s="51"/>
      <c r="O26" s="51"/>
      <c r="P26" s="51"/>
      <c r="Q26" s="51"/>
      <c r="R26" s="51"/>
      <c r="S26" s="51"/>
      <c r="T26" s="52"/>
      <c r="U26" s="240"/>
      <c r="V26" s="241"/>
      <c r="W26" s="241"/>
      <c r="X26" s="241"/>
      <c r="Y26" s="241"/>
      <c r="Z26" s="241"/>
      <c r="AA26" s="241"/>
      <c r="AB26" s="242"/>
      <c r="AC26" s="240"/>
      <c r="AD26" s="241"/>
      <c r="AE26" s="241"/>
      <c r="AF26" s="241"/>
      <c r="AG26" s="241"/>
      <c r="AH26" s="241"/>
      <c r="AI26" s="241"/>
      <c r="AJ26" s="242"/>
      <c r="AK26" s="240"/>
      <c r="AL26" s="241"/>
      <c r="AM26" s="241"/>
      <c r="AN26" s="241"/>
      <c r="AO26" s="241"/>
      <c r="AP26" s="241"/>
      <c r="AQ26" s="241"/>
      <c r="AR26" s="241"/>
      <c r="AS26" s="242"/>
      <c r="AT26" s="240"/>
      <c r="AU26" s="241"/>
      <c r="AV26" s="241"/>
      <c r="AW26" s="241"/>
      <c r="AX26" s="241"/>
      <c r="AY26" s="241"/>
      <c r="AZ26" s="241"/>
      <c r="BA26" s="241"/>
      <c r="BB26" s="241"/>
      <c r="BC26" s="242"/>
      <c r="BD26" s="240"/>
      <c r="BE26" s="241"/>
      <c r="BF26" s="241"/>
      <c r="BG26" s="241"/>
      <c r="BH26" s="241"/>
      <c r="BI26" s="241"/>
      <c r="BJ26" s="241"/>
      <c r="BK26" s="241"/>
      <c r="BL26" s="242"/>
    </row>
    <row r="27" spans="1:64" ht="15.6" customHeight="1">
      <c r="A27" s="50" t="s">
        <v>230</v>
      </c>
      <c r="B27" s="51"/>
      <c r="C27" s="51"/>
      <c r="D27" s="51"/>
      <c r="E27" s="51"/>
      <c r="F27" s="51"/>
      <c r="G27" s="51"/>
      <c r="H27" s="51"/>
      <c r="I27" s="51"/>
      <c r="J27" s="51"/>
      <c r="K27" s="51"/>
      <c r="L27" s="51"/>
      <c r="M27" s="51"/>
      <c r="N27" s="51"/>
      <c r="O27" s="51"/>
      <c r="P27" s="51"/>
      <c r="Q27" s="51"/>
      <c r="R27" s="51"/>
      <c r="S27" s="51"/>
      <c r="T27" s="52"/>
      <c r="U27" s="240"/>
      <c r="V27" s="241"/>
      <c r="W27" s="241"/>
      <c r="X27" s="241"/>
      <c r="Y27" s="241"/>
      <c r="Z27" s="241"/>
      <c r="AA27" s="241"/>
      <c r="AB27" s="242"/>
      <c r="AC27" s="240"/>
      <c r="AD27" s="241"/>
      <c r="AE27" s="241"/>
      <c r="AF27" s="241"/>
      <c r="AG27" s="241"/>
      <c r="AH27" s="241"/>
      <c r="AI27" s="241"/>
      <c r="AJ27" s="242"/>
      <c r="AK27" s="240"/>
      <c r="AL27" s="241"/>
      <c r="AM27" s="241"/>
      <c r="AN27" s="241"/>
      <c r="AO27" s="241"/>
      <c r="AP27" s="241"/>
      <c r="AQ27" s="241"/>
      <c r="AR27" s="241"/>
      <c r="AS27" s="242"/>
      <c r="AT27" s="240"/>
      <c r="AU27" s="241"/>
      <c r="AV27" s="241"/>
      <c r="AW27" s="241"/>
      <c r="AX27" s="241"/>
      <c r="AY27" s="241"/>
      <c r="AZ27" s="241"/>
      <c r="BA27" s="241"/>
      <c r="BB27" s="241"/>
      <c r="BC27" s="242"/>
      <c r="BD27" s="240"/>
      <c r="BE27" s="241"/>
      <c r="BF27" s="241"/>
      <c r="BG27" s="241"/>
      <c r="BH27" s="241"/>
      <c r="BI27" s="241"/>
      <c r="BJ27" s="241"/>
      <c r="BK27" s="241"/>
      <c r="BL27" s="242"/>
    </row>
    <row r="28" spans="1:64" ht="12.6" customHeight="1">
      <c r="A28" s="50" t="s">
        <v>231</v>
      </c>
      <c r="B28" s="51"/>
      <c r="C28" s="51"/>
      <c r="D28" s="51"/>
      <c r="E28" s="51"/>
      <c r="F28" s="51"/>
      <c r="G28" s="51"/>
      <c r="H28" s="51"/>
      <c r="I28" s="51"/>
      <c r="J28" s="51"/>
      <c r="K28" s="51"/>
      <c r="L28" s="51"/>
      <c r="M28" s="51"/>
      <c r="N28" s="51"/>
      <c r="O28" s="51"/>
      <c r="P28" s="51"/>
      <c r="Q28" s="51"/>
      <c r="R28" s="51"/>
      <c r="S28" s="51"/>
      <c r="T28" s="52"/>
      <c r="U28" s="240"/>
      <c r="V28" s="241"/>
      <c r="W28" s="241"/>
      <c r="X28" s="241"/>
      <c r="Y28" s="241"/>
      <c r="Z28" s="241"/>
      <c r="AA28" s="241"/>
      <c r="AB28" s="242"/>
      <c r="AC28" s="240"/>
      <c r="AD28" s="241"/>
      <c r="AE28" s="241"/>
      <c r="AF28" s="241"/>
      <c r="AG28" s="241"/>
      <c r="AH28" s="241"/>
      <c r="AI28" s="241"/>
      <c r="AJ28" s="242"/>
      <c r="AK28" s="240"/>
      <c r="AL28" s="241"/>
      <c r="AM28" s="241"/>
      <c r="AN28" s="241"/>
      <c r="AO28" s="241"/>
      <c r="AP28" s="241"/>
      <c r="AQ28" s="241"/>
      <c r="AR28" s="241"/>
      <c r="AS28" s="242"/>
      <c r="AT28" s="240"/>
      <c r="AU28" s="241"/>
      <c r="AV28" s="241"/>
      <c r="AW28" s="241"/>
      <c r="AX28" s="241"/>
      <c r="AY28" s="241"/>
      <c r="AZ28" s="241"/>
      <c r="BA28" s="241"/>
      <c r="BB28" s="241"/>
      <c r="BC28" s="242"/>
      <c r="BD28" s="240"/>
      <c r="BE28" s="241"/>
      <c r="BF28" s="241"/>
      <c r="BG28" s="241"/>
      <c r="BH28" s="241"/>
      <c r="BI28" s="241"/>
      <c r="BJ28" s="241"/>
      <c r="BK28" s="241"/>
      <c r="BL28" s="242"/>
    </row>
    <row r="29" spans="1:64" ht="14.4" customHeight="1">
      <c r="A29" s="53" t="s">
        <v>138</v>
      </c>
      <c r="B29" s="54"/>
      <c r="C29" s="54"/>
      <c r="D29" s="54"/>
      <c r="E29" s="54"/>
      <c r="F29" s="54"/>
      <c r="G29" s="54"/>
      <c r="H29" s="54"/>
      <c r="I29" s="54"/>
      <c r="J29" s="54"/>
      <c r="K29" s="54"/>
      <c r="L29" s="54"/>
      <c r="M29" s="54"/>
      <c r="N29" s="54"/>
      <c r="O29" s="54"/>
      <c r="P29" s="54"/>
      <c r="Q29" s="54"/>
      <c r="R29" s="54"/>
      <c r="S29" s="54"/>
      <c r="T29" s="55"/>
      <c r="U29" s="227"/>
      <c r="V29" s="228"/>
      <c r="W29" s="228"/>
      <c r="X29" s="228"/>
      <c r="Y29" s="228"/>
      <c r="Z29" s="228"/>
      <c r="AA29" s="228"/>
      <c r="AB29" s="229"/>
      <c r="AC29" s="227"/>
      <c r="AD29" s="228"/>
      <c r="AE29" s="228"/>
      <c r="AF29" s="228"/>
      <c r="AG29" s="228"/>
      <c r="AH29" s="228"/>
      <c r="AI29" s="228"/>
      <c r="AJ29" s="229"/>
      <c r="AK29" s="227"/>
      <c r="AL29" s="228"/>
      <c r="AM29" s="228"/>
      <c r="AN29" s="228"/>
      <c r="AO29" s="228"/>
      <c r="AP29" s="228"/>
      <c r="AQ29" s="228"/>
      <c r="AR29" s="228"/>
      <c r="AS29" s="229"/>
      <c r="AT29" s="227"/>
      <c r="AU29" s="228"/>
      <c r="AV29" s="228"/>
      <c r="AW29" s="228"/>
      <c r="AX29" s="228"/>
      <c r="AY29" s="228"/>
      <c r="AZ29" s="228"/>
      <c r="BA29" s="228"/>
      <c r="BB29" s="228"/>
      <c r="BC29" s="229"/>
      <c r="BD29" s="227"/>
      <c r="BE29" s="228"/>
      <c r="BF29" s="228"/>
      <c r="BG29" s="228"/>
      <c r="BH29" s="228"/>
      <c r="BI29" s="228"/>
      <c r="BJ29" s="228"/>
      <c r="BK29" s="228"/>
      <c r="BL29" s="229"/>
    </row>
    <row r="30" spans="1:64">
      <c r="A30" s="321" t="s">
        <v>232</v>
      </c>
      <c r="B30" s="321"/>
      <c r="C30" s="321"/>
      <c r="D30" s="321"/>
      <c r="E30" s="321"/>
      <c r="F30" s="321"/>
      <c r="G30" s="321"/>
      <c r="H30" s="321"/>
      <c r="I30" s="321"/>
      <c r="J30" s="321"/>
      <c r="K30" s="321"/>
      <c r="L30" s="321"/>
      <c r="M30" s="321"/>
      <c r="N30" s="321"/>
      <c r="O30" s="321"/>
      <c r="P30" s="321"/>
      <c r="Q30" s="321"/>
      <c r="R30" s="321"/>
      <c r="S30" s="321"/>
      <c r="T30" s="321"/>
      <c r="U30" s="239">
        <v>0</v>
      </c>
      <c r="V30" s="225"/>
      <c r="W30" s="225"/>
      <c r="X30" s="225"/>
      <c r="Y30" s="225"/>
      <c r="Z30" s="225"/>
      <c r="AA30" s="225"/>
      <c r="AB30" s="226"/>
      <c r="AC30" s="239">
        <v>0</v>
      </c>
      <c r="AD30" s="225"/>
      <c r="AE30" s="225"/>
      <c r="AF30" s="225"/>
      <c r="AG30" s="225"/>
      <c r="AH30" s="225"/>
      <c r="AI30" s="225"/>
      <c r="AJ30" s="226"/>
      <c r="AK30" s="239">
        <v>1</v>
      </c>
      <c r="AL30" s="225"/>
      <c r="AM30" s="225"/>
      <c r="AN30" s="225"/>
      <c r="AO30" s="225"/>
      <c r="AP30" s="225"/>
      <c r="AQ30" s="225"/>
      <c r="AR30" s="225"/>
      <c r="AS30" s="226"/>
      <c r="AT30" s="224" t="s">
        <v>54</v>
      </c>
      <c r="AU30" s="225"/>
      <c r="AV30" s="225"/>
      <c r="AW30" s="225"/>
      <c r="AX30" s="225"/>
      <c r="AY30" s="225"/>
      <c r="AZ30" s="225"/>
      <c r="BA30" s="225"/>
      <c r="BB30" s="225"/>
      <c r="BC30" s="226"/>
      <c r="BD30" s="224">
        <v>2</v>
      </c>
      <c r="BE30" s="225"/>
      <c r="BF30" s="225"/>
      <c r="BG30" s="225"/>
      <c r="BH30" s="225"/>
      <c r="BI30" s="225"/>
      <c r="BJ30" s="225"/>
      <c r="BK30" s="225"/>
      <c r="BL30" s="226"/>
    </row>
    <row r="31" spans="1:64">
      <c r="A31" s="328" t="s">
        <v>233</v>
      </c>
      <c r="B31" s="328"/>
      <c r="C31" s="328"/>
      <c r="D31" s="328"/>
      <c r="E31" s="328"/>
      <c r="F31" s="328"/>
      <c r="G31" s="328"/>
      <c r="H31" s="328"/>
      <c r="I31" s="328"/>
      <c r="J31" s="328"/>
      <c r="K31" s="328"/>
      <c r="L31" s="328"/>
      <c r="M31" s="328"/>
      <c r="N31" s="328"/>
      <c r="O31" s="328"/>
      <c r="P31" s="328"/>
      <c r="Q31" s="328"/>
      <c r="R31" s="328"/>
      <c r="S31" s="328"/>
      <c r="T31" s="328"/>
      <c r="U31" s="240"/>
      <c r="V31" s="241"/>
      <c r="W31" s="241"/>
      <c r="X31" s="241"/>
      <c r="Y31" s="241"/>
      <c r="Z31" s="241"/>
      <c r="AA31" s="241"/>
      <c r="AB31" s="242"/>
      <c r="AC31" s="240"/>
      <c r="AD31" s="241"/>
      <c r="AE31" s="241"/>
      <c r="AF31" s="241"/>
      <c r="AG31" s="241"/>
      <c r="AH31" s="241"/>
      <c r="AI31" s="241"/>
      <c r="AJ31" s="242"/>
      <c r="AK31" s="240"/>
      <c r="AL31" s="241"/>
      <c r="AM31" s="241"/>
      <c r="AN31" s="241"/>
      <c r="AO31" s="241"/>
      <c r="AP31" s="241"/>
      <c r="AQ31" s="241"/>
      <c r="AR31" s="241"/>
      <c r="AS31" s="242"/>
      <c r="AT31" s="240"/>
      <c r="AU31" s="241"/>
      <c r="AV31" s="241"/>
      <c r="AW31" s="241"/>
      <c r="AX31" s="241"/>
      <c r="AY31" s="241"/>
      <c r="AZ31" s="241"/>
      <c r="BA31" s="241"/>
      <c r="BB31" s="241"/>
      <c r="BC31" s="242"/>
      <c r="BD31" s="240"/>
      <c r="BE31" s="241"/>
      <c r="BF31" s="241"/>
      <c r="BG31" s="241"/>
      <c r="BH31" s="241"/>
      <c r="BI31" s="241"/>
      <c r="BJ31" s="241"/>
      <c r="BK31" s="241"/>
      <c r="BL31" s="242"/>
    </row>
    <row r="32" spans="1:64">
      <c r="A32" s="328" t="s">
        <v>234</v>
      </c>
      <c r="B32" s="328"/>
      <c r="C32" s="328"/>
      <c r="D32" s="328"/>
      <c r="E32" s="328"/>
      <c r="F32" s="328"/>
      <c r="G32" s="328"/>
      <c r="H32" s="328"/>
      <c r="I32" s="328"/>
      <c r="J32" s="328"/>
      <c r="K32" s="328"/>
      <c r="L32" s="328"/>
      <c r="M32" s="328"/>
      <c r="N32" s="328"/>
      <c r="O32" s="328"/>
      <c r="P32" s="328"/>
      <c r="Q32" s="328"/>
      <c r="R32" s="328"/>
      <c r="S32" s="328"/>
      <c r="T32" s="328"/>
      <c r="U32" s="240"/>
      <c r="V32" s="241"/>
      <c r="W32" s="241"/>
      <c r="X32" s="241"/>
      <c r="Y32" s="241"/>
      <c r="Z32" s="241"/>
      <c r="AA32" s="241"/>
      <c r="AB32" s="242"/>
      <c r="AC32" s="240"/>
      <c r="AD32" s="241"/>
      <c r="AE32" s="241"/>
      <c r="AF32" s="241"/>
      <c r="AG32" s="241"/>
      <c r="AH32" s="241"/>
      <c r="AI32" s="241"/>
      <c r="AJ32" s="242"/>
      <c r="AK32" s="240"/>
      <c r="AL32" s="241"/>
      <c r="AM32" s="241"/>
      <c r="AN32" s="241"/>
      <c r="AO32" s="241"/>
      <c r="AP32" s="241"/>
      <c r="AQ32" s="241"/>
      <c r="AR32" s="241"/>
      <c r="AS32" s="242"/>
      <c r="AT32" s="240"/>
      <c r="AU32" s="241"/>
      <c r="AV32" s="241"/>
      <c r="AW32" s="241"/>
      <c r="AX32" s="241"/>
      <c r="AY32" s="241"/>
      <c r="AZ32" s="241"/>
      <c r="BA32" s="241"/>
      <c r="BB32" s="241"/>
      <c r="BC32" s="242"/>
      <c r="BD32" s="240"/>
      <c r="BE32" s="241"/>
      <c r="BF32" s="241"/>
      <c r="BG32" s="241"/>
      <c r="BH32" s="241"/>
      <c r="BI32" s="241"/>
      <c r="BJ32" s="241"/>
      <c r="BK32" s="241"/>
      <c r="BL32" s="242"/>
    </row>
    <row r="33" spans="1:64">
      <c r="A33" s="332" t="s">
        <v>235</v>
      </c>
      <c r="B33" s="333"/>
      <c r="C33" s="333"/>
      <c r="D33" s="333"/>
      <c r="E33" s="333"/>
      <c r="F33" s="333"/>
      <c r="G33" s="333"/>
      <c r="H33" s="333"/>
      <c r="I33" s="333"/>
      <c r="J33" s="333"/>
      <c r="K33" s="333"/>
      <c r="L33" s="333"/>
      <c r="M33" s="333"/>
      <c r="N33" s="333"/>
      <c r="O33" s="333"/>
      <c r="P33" s="333"/>
      <c r="Q33" s="333"/>
      <c r="R33" s="333"/>
      <c r="S33" s="333"/>
      <c r="T33" s="334"/>
      <c r="U33" s="240"/>
      <c r="V33" s="241"/>
      <c r="W33" s="241"/>
      <c r="X33" s="241"/>
      <c r="Y33" s="241"/>
      <c r="Z33" s="241"/>
      <c r="AA33" s="241"/>
      <c r="AB33" s="242"/>
      <c r="AC33" s="240"/>
      <c r="AD33" s="241"/>
      <c r="AE33" s="241"/>
      <c r="AF33" s="241"/>
      <c r="AG33" s="241"/>
      <c r="AH33" s="241"/>
      <c r="AI33" s="241"/>
      <c r="AJ33" s="242"/>
      <c r="AK33" s="240"/>
      <c r="AL33" s="241"/>
      <c r="AM33" s="241"/>
      <c r="AN33" s="241"/>
      <c r="AO33" s="241"/>
      <c r="AP33" s="241"/>
      <c r="AQ33" s="241"/>
      <c r="AR33" s="241"/>
      <c r="AS33" s="242"/>
      <c r="AT33" s="240"/>
      <c r="AU33" s="241"/>
      <c r="AV33" s="241"/>
      <c r="AW33" s="241"/>
      <c r="AX33" s="241"/>
      <c r="AY33" s="241"/>
      <c r="AZ33" s="241"/>
      <c r="BA33" s="241"/>
      <c r="BB33" s="241"/>
      <c r="BC33" s="242"/>
      <c r="BD33" s="240"/>
      <c r="BE33" s="241"/>
      <c r="BF33" s="241"/>
      <c r="BG33" s="241"/>
      <c r="BH33" s="241"/>
      <c r="BI33" s="241"/>
      <c r="BJ33" s="241"/>
      <c r="BK33" s="241"/>
      <c r="BL33" s="242"/>
    </row>
    <row r="34" spans="1:64">
      <c r="A34" s="332" t="s">
        <v>229</v>
      </c>
      <c r="B34" s="333"/>
      <c r="C34" s="333"/>
      <c r="D34" s="333"/>
      <c r="E34" s="333"/>
      <c r="F34" s="333"/>
      <c r="G34" s="333"/>
      <c r="H34" s="333"/>
      <c r="I34" s="333"/>
      <c r="J34" s="333"/>
      <c r="K34" s="333"/>
      <c r="L34" s="333"/>
      <c r="M34" s="333"/>
      <c r="N34" s="333"/>
      <c r="O34" s="333"/>
      <c r="P34" s="333"/>
      <c r="Q34" s="333"/>
      <c r="R34" s="333"/>
      <c r="S34" s="333"/>
      <c r="T34" s="334"/>
      <c r="U34" s="240"/>
      <c r="V34" s="241"/>
      <c r="W34" s="241"/>
      <c r="X34" s="241"/>
      <c r="Y34" s="241"/>
      <c r="Z34" s="241"/>
      <c r="AA34" s="241"/>
      <c r="AB34" s="242"/>
      <c r="AC34" s="240"/>
      <c r="AD34" s="241"/>
      <c r="AE34" s="241"/>
      <c r="AF34" s="241"/>
      <c r="AG34" s="241"/>
      <c r="AH34" s="241"/>
      <c r="AI34" s="241"/>
      <c r="AJ34" s="242"/>
      <c r="AK34" s="240"/>
      <c r="AL34" s="241"/>
      <c r="AM34" s="241"/>
      <c r="AN34" s="241"/>
      <c r="AO34" s="241"/>
      <c r="AP34" s="241"/>
      <c r="AQ34" s="241"/>
      <c r="AR34" s="241"/>
      <c r="AS34" s="242"/>
      <c r="AT34" s="240"/>
      <c r="AU34" s="241"/>
      <c r="AV34" s="241"/>
      <c r="AW34" s="241"/>
      <c r="AX34" s="241"/>
      <c r="AY34" s="241"/>
      <c r="AZ34" s="241"/>
      <c r="BA34" s="241"/>
      <c r="BB34" s="241"/>
      <c r="BC34" s="242"/>
      <c r="BD34" s="240"/>
      <c r="BE34" s="241"/>
      <c r="BF34" s="241"/>
      <c r="BG34" s="241"/>
      <c r="BH34" s="241"/>
      <c r="BI34" s="241"/>
      <c r="BJ34" s="241"/>
      <c r="BK34" s="241"/>
      <c r="BL34" s="242"/>
    </row>
    <row r="35" spans="1:64">
      <c r="A35" s="332" t="s">
        <v>236</v>
      </c>
      <c r="B35" s="333"/>
      <c r="C35" s="333"/>
      <c r="D35" s="333"/>
      <c r="E35" s="333"/>
      <c r="F35" s="333"/>
      <c r="G35" s="333"/>
      <c r="H35" s="333"/>
      <c r="I35" s="333"/>
      <c r="J35" s="333"/>
      <c r="K35" s="333"/>
      <c r="L35" s="333"/>
      <c r="M35" s="333"/>
      <c r="N35" s="333"/>
      <c r="O35" s="333"/>
      <c r="P35" s="333"/>
      <c r="Q35" s="333"/>
      <c r="R35" s="333"/>
      <c r="S35" s="333"/>
      <c r="T35" s="334"/>
      <c r="U35" s="240"/>
      <c r="V35" s="241"/>
      <c r="W35" s="241"/>
      <c r="X35" s="241"/>
      <c r="Y35" s="241"/>
      <c r="Z35" s="241"/>
      <c r="AA35" s="241"/>
      <c r="AB35" s="242"/>
      <c r="AC35" s="240"/>
      <c r="AD35" s="241"/>
      <c r="AE35" s="241"/>
      <c r="AF35" s="241"/>
      <c r="AG35" s="241"/>
      <c r="AH35" s="241"/>
      <c r="AI35" s="241"/>
      <c r="AJ35" s="242"/>
      <c r="AK35" s="240"/>
      <c r="AL35" s="241"/>
      <c r="AM35" s="241"/>
      <c r="AN35" s="241"/>
      <c r="AO35" s="241"/>
      <c r="AP35" s="241"/>
      <c r="AQ35" s="241"/>
      <c r="AR35" s="241"/>
      <c r="AS35" s="242"/>
      <c r="AT35" s="240"/>
      <c r="AU35" s="241"/>
      <c r="AV35" s="241"/>
      <c r="AW35" s="241"/>
      <c r="AX35" s="241"/>
      <c r="AY35" s="241"/>
      <c r="AZ35" s="241"/>
      <c r="BA35" s="241"/>
      <c r="BB35" s="241"/>
      <c r="BC35" s="242"/>
      <c r="BD35" s="240"/>
      <c r="BE35" s="241"/>
      <c r="BF35" s="241"/>
      <c r="BG35" s="241"/>
      <c r="BH35" s="241"/>
      <c r="BI35" s="241"/>
      <c r="BJ35" s="241"/>
      <c r="BK35" s="241"/>
      <c r="BL35" s="242"/>
    </row>
    <row r="36" spans="1:64">
      <c r="A36" s="332" t="s">
        <v>237</v>
      </c>
      <c r="B36" s="333"/>
      <c r="C36" s="333"/>
      <c r="D36" s="333"/>
      <c r="E36" s="333"/>
      <c r="F36" s="333"/>
      <c r="G36" s="333"/>
      <c r="H36" s="333"/>
      <c r="I36" s="333"/>
      <c r="J36" s="333"/>
      <c r="K36" s="333"/>
      <c r="L36" s="333"/>
      <c r="M36" s="333"/>
      <c r="N36" s="333"/>
      <c r="O36" s="333"/>
      <c r="P36" s="333"/>
      <c r="Q36" s="333"/>
      <c r="R36" s="333"/>
      <c r="S36" s="333"/>
      <c r="T36" s="334"/>
      <c r="U36" s="240"/>
      <c r="V36" s="241"/>
      <c r="W36" s="241"/>
      <c r="X36" s="241"/>
      <c r="Y36" s="241"/>
      <c r="Z36" s="241"/>
      <c r="AA36" s="241"/>
      <c r="AB36" s="242"/>
      <c r="AC36" s="240"/>
      <c r="AD36" s="241"/>
      <c r="AE36" s="241"/>
      <c r="AF36" s="241"/>
      <c r="AG36" s="241"/>
      <c r="AH36" s="241"/>
      <c r="AI36" s="241"/>
      <c r="AJ36" s="242"/>
      <c r="AK36" s="240"/>
      <c r="AL36" s="241"/>
      <c r="AM36" s="241"/>
      <c r="AN36" s="241"/>
      <c r="AO36" s="241"/>
      <c r="AP36" s="241"/>
      <c r="AQ36" s="241"/>
      <c r="AR36" s="241"/>
      <c r="AS36" s="242"/>
      <c r="AT36" s="240"/>
      <c r="AU36" s="241"/>
      <c r="AV36" s="241"/>
      <c r="AW36" s="241"/>
      <c r="AX36" s="241"/>
      <c r="AY36" s="241"/>
      <c r="AZ36" s="241"/>
      <c r="BA36" s="241"/>
      <c r="BB36" s="241"/>
      <c r="BC36" s="242"/>
      <c r="BD36" s="240"/>
      <c r="BE36" s="241"/>
      <c r="BF36" s="241"/>
      <c r="BG36" s="241"/>
      <c r="BH36" s="241"/>
      <c r="BI36" s="241"/>
      <c r="BJ36" s="241"/>
      <c r="BK36" s="241"/>
      <c r="BL36" s="242"/>
    </row>
    <row r="37" spans="1:64">
      <c r="A37" s="318" t="s">
        <v>138</v>
      </c>
      <c r="B37" s="318"/>
      <c r="C37" s="318"/>
      <c r="D37" s="318"/>
      <c r="E37" s="318"/>
      <c r="F37" s="318"/>
      <c r="G37" s="318"/>
      <c r="H37" s="318"/>
      <c r="I37" s="318"/>
      <c r="J37" s="318"/>
      <c r="K37" s="318"/>
      <c r="L37" s="318"/>
      <c r="M37" s="318"/>
      <c r="N37" s="318"/>
      <c r="O37" s="318"/>
      <c r="P37" s="318"/>
      <c r="Q37" s="318"/>
      <c r="R37" s="318"/>
      <c r="S37" s="318"/>
      <c r="T37" s="318"/>
      <c r="U37" s="227"/>
      <c r="V37" s="228"/>
      <c r="W37" s="228"/>
      <c r="X37" s="228"/>
      <c r="Y37" s="228"/>
      <c r="Z37" s="228"/>
      <c r="AA37" s="228"/>
      <c r="AB37" s="229"/>
      <c r="AC37" s="227"/>
      <c r="AD37" s="228"/>
      <c r="AE37" s="228"/>
      <c r="AF37" s="228"/>
      <c r="AG37" s="228"/>
      <c r="AH37" s="228"/>
      <c r="AI37" s="228"/>
      <c r="AJ37" s="229"/>
      <c r="AK37" s="227"/>
      <c r="AL37" s="228"/>
      <c r="AM37" s="228"/>
      <c r="AN37" s="228"/>
      <c r="AO37" s="228"/>
      <c r="AP37" s="228"/>
      <c r="AQ37" s="228"/>
      <c r="AR37" s="228"/>
      <c r="AS37" s="229"/>
      <c r="AT37" s="227"/>
      <c r="AU37" s="228"/>
      <c r="AV37" s="228"/>
      <c r="AW37" s="228"/>
      <c r="AX37" s="228"/>
      <c r="AY37" s="228"/>
      <c r="AZ37" s="228"/>
      <c r="BA37" s="228"/>
      <c r="BB37" s="228"/>
      <c r="BC37" s="229"/>
      <c r="BD37" s="227"/>
      <c r="BE37" s="228"/>
      <c r="BF37" s="228"/>
      <c r="BG37" s="228"/>
      <c r="BH37" s="228"/>
      <c r="BI37" s="228"/>
      <c r="BJ37" s="228"/>
      <c r="BK37" s="228"/>
      <c r="BL37" s="229"/>
    </row>
    <row r="38" spans="1:64">
      <c r="A38" s="321" t="s">
        <v>238</v>
      </c>
      <c r="B38" s="321"/>
      <c r="C38" s="321"/>
      <c r="D38" s="321"/>
      <c r="E38" s="321"/>
      <c r="F38" s="321"/>
      <c r="G38" s="321"/>
      <c r="H38" s="321"/>
      <c r="I38" s="321"/>
      <c r="J38" s="321"/>
      <c r="K38" s="321"/>
      <c r="L38" s="321"/>
      <c r="M38" s="321"/>
      <c r="N38" s="321"/>
      <c r="O38" s="321"/>
      <c r="P38" s="321"/>
      <c r="Q38" s="321"/>
      <c r="R38" s="321"/>
      <c r="S38" s="321"/>
      <c r="T38" s="321"/>
      <c r="U38" s="239">
        <v>0</v>
      </c>
      <c r="V38" s="225"/>
      <c r="W38" s="225"/>
      <c r="X38" s="225"/>
      <c r="Y38" s="225"/>
      <c r="Z38" s="225"/>
      <c r="AA38" s="225"/>
      <c r="AB38" s="226"/>
      <c r="AC38" s="239">
        <v>0</v>
      </c>
      <c r="AD38" s="225"/>
      <c r="AE38" s="225"/>
      <c r="AF38" s="225"/>
      <c r="AG38" s="225"/>
      <c r="AH38" s="225"/>
      <c r="AI38" s="225"/>
      <c r="AJ38" s="226"/>
      <c r="AK38" s="239">
        <v>1</v>
      </c>
      <c r="AL38" s="225"/>
      <c r="AM38" s="225"/>
      <c r="AN38" s="225"/>
      <c r="AO38" s="225"/>
      <c r="AP38" s="225"/>
      <c r="AQ38" s="225"/>
      <c r="AR38" s="225"/>
      <c r="AS38" s="226"/>
      <c r="AT38" s="224" t="s">
        <v>120</v>
      </c>
      <c r="AU38" s="225"/>
      <c r="AV38" s="225"/>
      <c r="AW38" s="225"/>
      <c r="AX38" s="225"/>
      <c r="AY38" s="225"/>
      <c r="AZ38" s="225"/>
      <c r="BA38" s="225"/>
      <c r="BB38" s="225"/>
      <c r="BC38" s="226"/>
      <c r="BD38" s="224">
        <v>2</v>
      </c>
      <c r="BE38" s="225"/>
      <c r="BF38" s="225"/>
      <c r="BG38" s="225"/>
      <c r="BH38" s="225"/>
      <c r="BI38" s="225"/>
      <c r="BJ38" s="225"/>
      <c r="BK38" s="225"/>
      <c r="BL38" s="226"/>
    </row>
    <row r="39" spans="1:64">
      <c r="A39" s="328" t="s">
        <v>239</v>
      </c>
      <c r="B39" s="328"/>
      <c r="C39" s="328"/>
      <c r="D39" s="328"/>
      <c r="E39" s="328"/>
      <c r="F39" s="328"/>
      <c r="G39" s="328"/>
      <c r="H39" s="328"/>
      <c r="I39" s="328"/>
      <c r="J39" s="328"/>
      <c r="K39" s="328"/>
      <c r="L39" s="328"/>
      <c r="M39" s="328"/>
      <c r="N39" s="328"/>
      <c r="O39" s="328"/>
      <c r="P39" s="328"/>
      <c r="Q39" s="328"/>
      <c r="R39" s="328"/>
      <c r="S39" s="328"/>
      <c r="T39" s="328"/>
      <c r="U39" s="240"/>
      <c r="V39" s="241"/>
      <c r="W39" s="241"/>
      <c r="X39" s="241"/>
      <c r="Y39" s="241"/>
      <c r="Z39" s="241"/>
      <c r="AA39" s="241"/>
      <c r="AB39" s="242"/>
      <c r="AC39" s="240"/>
      <c r="AD39" s="241"/>
      <c r="AE39" s="241"/>
      <c r="AF39" s="241"/>
      <c r="AG39" s="241"/>
      <c r="AH39" s="241"/>
      <c r="AI39" s="241"/>
      <c r="AJ39" s="242"/>
      <c r="AK39" s="240"/>
      <c r="AL39" s="241"/>
      <c r="AM39" s="241"/>
      <c r="AN39" s="241"/>
      <c r="AO39" s="241"/>
      <c r="AP39" s="241"/>
      <c r="AQ39" s="241"/>
      <c r="AR39" s="241"/>
      <c r="AS39" s="242"/>
      <c r="AT39" s="240"/>
      <c r="AU39" s="241"/>
      <c r="AV39" s="241"/>
      <c r="AW39" s="241"/>
      <c r="AX39" s="241"/>
      <c r="AY39" s="241"/>
      <c r="AZ39" s="241"/>
      <c r="BA39" s="241"/>
      <c r="BB39" s="241"/>
      <c r="BC39" s="242"/>
      <c r="BD39" s="240"/>
      <c r="BE39" s="241"/>
      <c r="BF39" s="241"/>
      <c r="BG39" s="241"/>
      <c r="BH39" s="241"/>
      <c r="BI39" s="241"/>
      <c r="BJ39" s="241"/>
      <c r="BK39" s="241"/>
      <c r="BL39" s="242"/>
    </row>
    <row r="40" spans="1:64">
      <c r="A40" s="328" t="s">
        <v>240</v>
      </c>
      <c r="B40" s="328"/>
      <c r="C40" s="328"/>
      <c r="D40" s="328"/>
      <c r="E40" s="328"/>
      <c r="F40" s="328"/>
      <c r="G40" s="328"/>
      <c r="H40" s="328"/>
      <c r="I40" s="328"/>
      <c r="J40" s="328"/>
      <c r="K40" s="328"/>
      <c r="L40" s="328"/>
      <c r="M40" s="328"/>
      <c r="N40" s="328"/>
      <c r="O40" s="328"/>
      <c r="P40" s="328"/>
      <c r="Q40" s="328"/>
      <c r="R40" s="328"/>
      <c r="S40" s="328"/>
      <c r="T40" s="328"/>
      <c r="U40" s="240"/>
      <c r="V40" s="241"/>
      <c r="W40" s="241"/>
      <c r="X40" s="241"/>
      <c r="Y40" s="241"/>
      <c r="Z40" s="241"/>
      <c r="AA40" s="241"/>
      <c r="AB40" s="242"/>
      <c r="AC40" s="240"/>
      <c r="AD40" s="241"/>
      <c r="AE40" s="241"/>
      <c r="AF40" s="241"/>
      <c r="AG40" s="241"/>
      <c r="AH40" s="241"/>
      <c r="AI40" s="241"/>
      <c r="AJ40" s="242"/>
      <c r="AK40" s="240"/>
      <c r="AL40" s="241"/>
      <c r="AM40" s="241"/>
      <c r="AN40" s="241"/>
      <c r="AO40" s="241"/>
      <c r="AP40" s="241"/>
      <c r="AQ40" s="241"/>
      <c r="AR40" s="241"/>
      <c r="AS40" s="242"/>
      <c r="AT40" s="240"/>
      <c r="AU40" s="241"/>
      <c r="AV40" s="241"/>
      <c r="AW40" s="241"/>
      <c r="AX40" s="241"/>
      <c r="AY40" s="241"/>
      <c r="AZ40" s="241"/>
      <c r="BA40" s="241"/>
      <c r="BB40" s="241"/>
      <c r="BC40" s="242"/>
      <c r="BD40" s="240"/>
      <c r="BE40" s="241"/>
      <c r="BF40" s="241"/>
      <c r="BG40" s="241"/>
      <c r="BH40" s="241"/>
      <c r="BI40" s="241"/>
      <c r="BJ40" s="241"/>
      <c r="BK40" s="241"/>
      <c r="BL40" s="242"/>
    </row>
    <row r="41" spans="1:64">
      <c r="A41" s="328" t="s">
        <v>241</v>
      </c>
      <c r="B41" s="328"/>
      <c r="C41" s="328"/>
      <c r="D41" s="328"/>
      <c r="E41" s="328"/>
      <c r="F41" s="328"/>
      <c r="G41" s="328"/>
      <c r="H41" s="328"/>
      <c r="I41" s="328"/>
      <c r="J41" s="328"/>
      <c r="K41" s="328"/>
      <c r="L41" s="328"/>
      <c r="M41" s="328"/>
      <c r="N41" s="328"/>
      <c r="O41" s="328"/>
      <c r="P41" s="328"/>
      <c r="Q41" s="328"/>
      <c r="R41" s="328"/>
      <c r="S41" s="328"/>
      <c r="T41" s="328"/>
      <c r="U41" s="240"/>
      <c r="V41" s="241"/>
      <c r="W41" s="241"/>
      <c r="X41" s="241"/>
      <c r="Y41" s="241"/>
      <c r="Z41" s="241"/>
      <c r="AA41" s="241"/>
      <c r="AB41" s="242"/>
      <c r="AC41" s="240"/>
      <c r="AD41" s="241"/>
      <c r="AE41" s="241"/>
      <c r="AF41" s="241"/>
      <c r="AG41" s="241"/>
      <c r="AH41" s="241"/>
      <c r="AI41" s="241"/>
      <c r="AJ41" s="242"/>
      <c r="AK41" s="240"/>
      <c r="AL41" s="241"/>
      <c r="AM41" s="241"/>
      <c r="AN41" s="241"/>
      <c r="AO41" s="241"/>
      <c r="AP41" s="241"/>
      <c r="AQ41" s="241"/>
      <c r="AR41" s="241"/>
      <c r="AS41" s="242"/>
      <c r="AT41" s="240"/>
      <c r="AU41" s="241"/>
      <c r="AV41" s="241"/>
      <c r="AW41" s="241"/>
      <c r="AX41" s="241"/>
      <c r="AY41" s="241"/>
      <c r="AZ41" s="241"/>
      <c r="BA41" s="241"/>
      <c r="BB41" s="241"/>
      <c r="BC41" s="242"/>
      <c r="BD41" s="240"/>
      <c r="BE41" s="241"/>
      <c r="BF41" s="241"/>
      <c r="BG41" s="241"/>
      <c r="BH41" s="241"/>
      <c r="BI41" s="241"/>
      <c r="BJ41" s="241"/>
      <c r="BK41" s="241"/>
      <c r="BL41" s="242"/>
    </row>
    <row r="42" spans="1:64">
      <c r="A42" s="328" t="s">
        <v>242</v>
      </c>
      <c r="B42" s="328"/>
      <c r="C42" s="328"/>
      <c r="D42" s="328"/>
      <c r="E42" s="328"/>
      <c r="F42" s="328"/>
      <c r="G42" s="328"/>
      <c r="H42" s="328"/>
      <c r="I42" s="328"/>
      <c r="J42" s="328"/>
      <c r="K42" s="328"/>
      <c r="L42" s="328"/>
      <c r="M42" s="328"/>
      <c r="N42" s="328"/>
      <c r="O42" s="328"/>
      <c r="P42" s="328"/>
      <c r="Q42" s="328"/>
      <c r="R42" s="328"/>
      <c r="S42" s="328"/>
      <c r="T42" s="328"/>
      <c r="U42" s="240"/>
      <c r="V42" s="241"/>
      <c r="W42" s="241"/>
      <c r="X42" s="241"/>
      <c r="Y42" s="241"/>
      <c r="Z42" s="241"/>
      <c r="AA42" s="241"/>
      <c r="AB42" s="242"/>
      <c r="AC42" s="240"/>
      <c r="AD42" s="241"/>
      <c r="AE42" s="241"/>
      <c r="AF42" s="241"/>
      <c r="AG42" s="241"/>
      <c r="AH42" s="241"/>
      <c r="AI42" s="241"/>
      <c r="AJ42" s="242"/>
      <c r="AK42" s="240"/>
      <c r="AL42" s="241"/>
      <c r="AM42" s="241"/>
      <c r="AN42" s="241"/>
      <c r="AO42" s="241"/>
      <c r="AP42" s="241"/>
      <c r="AQ42" s="241"/>
      <c r="AR42" s="241"/>
      <c r="AS42" s="242"/>
      <c r="AT42" s="240"/>
      <c r="AU42" s="241"/>
      <c r="AV42" s="241"/>
      <c r="AW42" s="241"/>
      <c r="AX42" s="241"/>
      <c r="AY42" s="241"/>
      <c r="AZ42" s="241"/>
      <c r="BA42" s="241"/>
      <c r="BB42" s="241"/>
      <c r="BC42" s="242"/>
      <c r="BD42" s="240"/>
      <c r="BE42" s="241"/>
      <c r="BF42" s="241"/>
      <c r="BG42" s="241"/>
      <c r="BH42" s="241"/>
      <c r="BI42" s="241"/>
      <c r="BJ42" s="241"/>
      <c r="BK42" s="241"/>
      <c r="BL42" s="242"/>
    </row>
    <row r="43" spans="1:64">
      <c r="A43" s="328" t="s">
        <v>243</v>
      </c>
      <c r="B43" s="328"/>
      <c r="C43" s="328"/>
      <c r="D43" s="328"/>
      <c r="E43" s="328"/>
      <c r="F43" s="328"/>
      <c r="G43" s="328"/>
      <c r="H43" s="328"/>
      <c r="I43" s="328"/>
      <c r="J43" s="328"/>
      <c r="K43" s="328"/>
      <c r="L43" s="328"/>
      <c r="M43" s="328"/>
      <c r="N43" s="328"/>
      <c r="O43" s="328"/>
      <c r="P43" s="328"/>
      <c r="Q43" s="328"/>
      <c r="R43" s="328"/>
      <c r="S43" s="328"/>
      <c r="T43" s="328"/>
      <c r="U43" s="240"/>
      <c r="V43" s="241"/>
      <c r="W43" s="241"/>
      <c r="X43" s="241"/>
      <c r="Y43" s="241"/>
      <c r="Z43" s="241"/>
      <c r="AA43" s="241"/>
      <c r="AB43" s="242"/>
      <c r="AC43" s="240"/>
      <c r="AD43" s="241"/>
      <c r="AE43" s="241"/>
      <c r="AF43" s="241"/>
      <c r="AG43" s="241"/>
      <c r="AH43" s="241"/>
      <c r="AI43" s="241"/>
      <c r="AJ43" s="242"/>
      <c r="AK43" s="240"/>
      <c r="AL43" s="241"/>
      <c r="AM43" s="241"/>
      <c r="AN43" s="241"/>
      <c r="AO43" s="241"/>
      <c r="AP43" s="241"/>
      <c r="AQ43" s="241"/>
      <c r="AR43" s="241"/>
      <c r="AS43" s="242"/>
      <c r="AT43" s="240"/>
      <c r="AU43" s="241"/>
      <c r="AV43" s="241"/>
      <c r="AW43" s="241"/>
      <c r="AX43" s="241"/>
      <c r="AY43" s="241"/>
      <c r="AZ43" s="241"/>
      <c r="BA43" s="241"/>
      <c r="BB43" s="241"/>
      <c r="BC43" s="242"/>
      <c r="BD43" s="240"/>
      <c r="BE43" s="241"/>
      <c r="BF43" s="241"/>
      <c r="BG43" s="241"/>
      <c r="BH43" s="241"/>
      <c r="BI43" s="241"/>
      <c r="BJ43" s="241"/>
      <c r="BK43" s="241"/>
      <c r="BL43" s="242"/>
    </row>
    <row r="44" spans="1:64">
      <c r="A44" s="328" t="s">
        <v>244</v>
      </c>
      <c r="B44" s="328"/>
      <c r="C44" s="328"/>
      <c r="D44" s="328"/>
      <c r="E44" s="328"/>
      <c r="F44" s="328"/>
      <c r="G44" s="328"/>
      <c r="H44" s="328"/>
      <c r="I44" s="328"/>
      <c r="J44" s="328"/>
      <c r="K44" s="328"/>
      <c r="L44" s="328"/>
      <c r="M44" s="328"/>
      <c r="N44" s="328"/>
      <c r="O44" s="328"/>
      <c r="P44" s="328"/>
      <c r="Q44" s="328"/>
      <c r="R44" s="328"/>
      <c r="S44" s="328"/>
      <c r="T44" s="328"/>
      <c r="U44" s="240"/>
      <c r="V44" s="241"/>
      <c r="W44" s="241"/>
      <c r="X44" s="241"/>
      <c r="Y44" s="241"/>
      <c r="Z44" s="241"/>
      <c r="AA44" s="241"/>
      <c r="AB44" s="242"/>
      <c r="AC44" s="240"/>
      <c r="AD44" s="241"/>
      <c r="AE44" s="241"/>
      <c r="AF44" s="241"/>
      <c r="AG44" s="241"/>
      <c r="AH44" s="241"/>
      <c r="AI44" s="241"/>
      <c r="AJ44" s="242"/>
      <c r="AK44" s="240"/>
      <c r="AL44" s="241"/>
      <c r="AM44" s="241"/>
      <c r="AN44" s="241"/>
      <c r="AO44" s="241"/>
      <c r="AP44" s="241"/>
      <c r="AQ44" s="241"/>
      <c r="AR44" s="241"/>
      <c r="AS44" s="242"/>
      <c r="AT44" s="240"/>
      <c r="AU44" s="241"/>
      <c r="AV44" s="241"/>
      <c r="AW44" s="241"/>
      <c r="AX44" s="241"/>
      <c r="AY44" s="241"/>
      <c r="AZ44" s="241"/>
      <c r="BA44" s="241"/>
      <c r="BB44" s="241"/>
      <c r="BC44" s="242"/>
      <c r="BD44" s="240"/>
      <c r="BE44" s="241"/>
      <c r="BF44" s="241"/>
      <c r="BG44" s="241"/>
      <c r="BH44" s="241"/>
      <c r="BI44" s="241"/>
      <c r="BJ44" s="241"/>
      <c r="BK44" s="241"/>
      <c r="BL44" s="242"/>
    </row>
    <row r="45" spans="1:64">
      <c r="A45" s="328" t="s">
        <v>245</v>
      </c>
      <c r="B45" s="328"/>
      <c r="C45" s="328"/>
      <c r="D45" s="328"/>
      <c r="E45" s="328"/>
      <c r="F45" s="328"/>
      <c r="G45" s="328"/>
      <c r="H45" s="328"/>
      <c r="I45" s="328"/>
      <c r="J45" s="328"/>
      <c r="K45" s="328"/>
      <c r="L45" s="328"/>
      <c r="M45" s="328"/>
      <c r="N45" s="328"/>
      <c r="O45" s="328"/>
      <c r="P45" s="328"/>
      <c r="Q45" s="328"/>
      <c r="R45" s="328"/>
      <c r="S45" s="328"/>
      <c r="T45" s="328"/>
      <c r="U45" s="240"/>
      <c r="V45" s="241"/>
      <c r="W45" s="241"/>
      <c r="X45" s="241"/>
      <c r="Y45" s="241"/>
      <c r="Z45" s="241"/>
      <c r="AA45" s="241"/>
      <c r="AB45" s="242"/>
      <c r="AC45" s="240"/>
      <c r="AD45" s="241"/>
      <c r="AE45" s="241"/>
      <c r="AF45" s="241"/>
      <c r="AG45" s="241"/>
      <c r="AH45" s="241"/>
      <c r="AI45" s="241"/>
      <c r="AJ45" s="242"/>
      <c r="AK45" s="240"/>
      <c r="AL45" s="241"/>
      <c r="AM45" s="241"/>
      <c r="AN45" s="241"/>
      <c r="AO45" s="241"/>
      <c r="AP45" s="241"/>
      <c r="AQ45" s="241"/>
      <c r="AR45" s="241"/>
      <c r="AS45" s="242"/>
      <c r="AT45" s="240"/>
      <c r="AU45" s="241"/>
      <c r="AV45" s="241"/>
      <c r="AW45" s="241"/>
      <c r="AX45" s="241"/>
      <c r="AY45" s="241"/>
      <c r="AZ45" s="241"/>
      <c r="BA45" s="241"/>
      <c r="BB45" s="241"/>
      <c r="BC45" s="242"/>
      <c r="BD45" s="240"/>
      <c r="BE45" s="241"/>
      <c r="BF45" s="241"/>
      <c r="BG45" s="241"/>
      <c r="BH45" s="241"/>
      <c r="BI45" s="241"/>
      <c r="BJ45" s="241"/>
      <c r="BK45" s="241"/>
      <c r="BL45" s="242"/>
    </row>
    <row r="46" spans="1:64">
      <c r="A46" s="328" t="s">
        <v>126</v>
      </c>
      <c r="B46" s="328"/>
      <c r="C46" s="328"/>
      <c r="D46" s="328"/>
      <c r="E46" s="328"/>
      <c r="F46" s="328"/>
      <c r="G46" s="328"/>
      <c r="H46" s="328"/>
      <c r="I46" s="328"/>
      <c r="J46" s="328"/>
      <c r="K46" s="328"/>
      <c r="L46" s="328"/>
      <c r="M46" s="328"/>
      <c r="N46" s="328"/>
      <c r="O46" s="328"/>
      <c r="P46" s="328"/>
      <c r="Q46" s="328"/>
      <c r="R46" s="328"/>
      <c r="S46" s="328"/>
      <c r="T46" s="328"/>
      <c r="U46" s="240"/>
      <c r="V46" s="241"/>
      <c r="W46" s="241"/>
      <c r="X46" s="241"/>
      <c r="Y46" s="241"/>
      <c r="Z46" s="241"/>
      <c r="AA46" s="241"/>
      <c r="AB46" s="242"/>
      <c r="AC46" s="240"/>
      <c r="AD46" s="241"/>
      <c r="AE46" s="241"/>
      <c r="AF46" s="241"/>
      <c r="AG46" s="241"/>
      <c r="AH46" s="241"/>
      <c r="AI46" s="241"/>
      <c r="AJ46" s="242"/>
      <c r="AK46" s="240"/>
      <c r="AL46" s="241"/>
      <c r="AM46" s="241"/>
      <c r="AN46" s="241"/>
      <c r="AO46" s="241"/>
      <c r="AP46" s="241"/>
      <c r="AQ46" s="241"/>
      <c r="AR46" s="241"/>
      <c r="AS46" s="242"/>
      <c r="AT46" s="240"/>
      <c r="AU46" s="241"/>
      <c r="AV46" s="241"/>
      <c r="AW46" s="241"/>
      <c r="AX46" s="241"/>
      <c r="AY46" s="241"/>
      <c r="AZ46" s="241"/>
      <c r="BA46" s="241"/>
      <c r="BB46" s="241"/>
      <c r="BC46" s="242"/>
      <c r="BD46" s="240"/>
      <c r="BE46" s="241"/>
      <c r="BF46" s="241"/>
      <c r="BG46" s="241"/>
      <c r="BH46" s="241"/>
      <c r="BI46" s="241"/>
      <c r="BJ46" s="241"/>
      <c r="BK46" s="241"/>
      <c r="BL46" s="242"/>
    </row>
    <row r="47" spans="1:64">
      <c r="A47" s="318" t="s">
        <v>127</v>
      </c>
      <c r="B47" s="318"/>
      <c r="C47" s="318"/>
      <c r="D47" s="318"/>
      <c r="E47" s="318"/>
      <c r="F47" s="318"/>
      <c r="G47" s="318"/>
      <c r="H47" s="318"/>
      <c r="I47" s="318"/>
      <c r="J47" s="318"/>
      <c r="K47" s="318"/>
      <c r="L47" s="318"/>
      <c r="M47" s="318"/>
      <c r="N47" s="318"/>
      <c r="O47" s="318"/>
      <c r="P47" s="318"/>
      <c r="Q47" s="318"/>
      <c r="R47" s="318"/>
      <c r="S47" s="318"/>
      <c r="T47" s="318"/>
      <c r="U47" s="227"/>
      <c r="V47" s="228"/>
      <c r="W47" s="228"/>
      <c r="X47" s="228"/>
      <c r="Y47" s="228"/>
      <c r="Z47" s="228"/>
      <c r="AA47" s="228"/>
      <c r="AB47" s="229"/>
      <c r="AC47" s="227"/>
      <c r="AD47" s="228"/>
      <c r="AE47" s="228"/>
      <c r="AF47" s="228"/>
      <c r="AG47" s="228"/>
      <c r="AH47" s="228"/>
      <c r="AI47" s="228"/>
      <c r="AJ47" s="229"/>
      <c r="AK47" s="227"/>
      <c r="AL47" s="228"/>
      <c r="AM47" s="228"/>
      <c r="AN47" s="228"/>
      <c r="AO47" s="228"/>
      <c r="AP47" s="228"/>
      <c r="AQ47" s="228"/>
      <c r="AR47" s="228"/>
      <c r="AS47" s="229"/>
      <c r="AT47" s="227"/>
      <c r="AU47" s="228"/>
      <c r="AV47" s="228"/>
      <c r="AW47" s="228"/>
      <c r="AX47" s="228"/>
      <c r="AY47" s="228"/>
      <c r="AZ47" s="228"/>
      <c r="BA47" s="228"/>
      <c r="BB47" s="228"/>
      <c r="BC47" s="229"/>
      <c r="BD47" s="227"/>
      <c r="BE47" s="228"/>
      <c r="BF47" s="228"/>
      <c r="BG47" s="228"/>
      <c r="BH47" s="228"/>
      <c r="BI47" s="228"/>
      <c r="BJ47" s="228"/>
      <c r="BK47" s="228"/>
      <c r="BL47" s="229"/>
    </row>
    <row r="48" spans="1:64">
      <c r="A48" s="321" t="s">
        <v>246</v>
      </c>
      <c r="B48" s="321"/>
      <c r="C48" s="321"/>
      <c r="D48" s="321"/>
      <c r="E48" s="321"/>
      <c r="F48" s="321"/>
      <c r="G48" s="321"/>
      <c r="H48" s="321"/>
      <c r="I48" s="321"/>
      <c r="J48" s="321"/>
      <c r="K48" s="321"/>
      <c r="L48" s="321"/>
      <c r="M48" s="321"/>
      <c r="N48" s="321"/>
      <c r="O48" s="321"/>
      <c r="P48" s="321"/>
      <c r="Q48" s="321"/>
      <c r="R48" s="321"/>
      <c r="S48" s="321"/>
      <c r="T48" s="321"/>
      <c r="U48" s="254">
        <v>0</v>
      </c>
      <c r="V48" s="255"/>
      <c r="W48" s="255"/>
      <c r="X48" s="255"/>
      <c r="Y48" s="255"/>
      <c r="Z48" s="255"/>
      <c r="AA48" s="255"/>
      <c r="AB48" s="256"/>
      <c r="AC48" s="239">
        <v>0</v>
      </c>
      <c r="AD48" s="225"/>
      <c r="AE48" s="225"/>
      <c r="AF48" s="225"/>
      <c r="AG48" s="225"/>
      <c r="AH48" s="225"/>
      <c r="AI48" s="225"/>
      <c r="AJ48" s="226"/>
      <c r="AK48" s="239">
        <v>1</v>
      </c>
      <c r="AL48" s="225"/>
      <c r="AM48" s="225"/>
      <c r="AN48" s="225"/>
      <c r="AO48" s="225"/>
      <c r="AP48" s="225"/>
      <c r="AQ48" s="225"/>
      <c r="AR48" s="225"/>
      <c r="AS48" s="226"/>
      <c r="AT48" s="224" t="s">
        <v>120</v>
      </c>
      <c r="AU48" s="225"/>
      <c r="AV48" s="225"/>
      <c r="AW48" s="225"/>
      <c r="AX48" s="225"/>
      <c r="AY48" s="225"/>
      <c r="AZ48" s="225"/>
      <c r="BA48" s="225"/>
      <c r="BB48" s="225"/>
      <c r="BC48" s="226"/>
      <c r="BD48" s="224">
        <v>2</v>
      </c>
      <c r="BE48" s="225"/>
      <c r="BF48" s="225"/>
      <c r="BG48" s="225"/>
      <c r="BH48" s="225"/>
      <c r="BI48" s="225"/>
      <c r="BJ48" s="225"/>
      <c r="BK48" s="225"/>
      <c r="BL48" s="226"/>
    </row>
    <row r="49" spans="1:64">
      <c r="A49" s="328" t="s">
        <v>247</v>
      </c>
      <c r="B49" s="328"/>
      <c r="C49" s="328"/>
      <c r="D49" s="328"/>
      <c r="E49" s="328"/>
      <c r="F49" s="328"/>
      <c r="G49" s="328"/>
      <c r="H49" s="328"/>
      <c r="I49" s="328"/>
      <c r="J49" s="328"/>
      <c r="K49" s="328"/>
      <c r="L49" s="328"/>
      <c r="M49" s="328"/>
      <c r="N49" s="328"/>
      <c r="O49" s="328"/>
      <c r="P49" s="328"/>
      <c r="Q49" s="328"/>
      <c r="R49" s="328"/>
      <c r="S49" s="328"/>
      <c r="T49" s="328"/>
      <c r="U49" s="257"/>
      <c r="V49" s="258"/>
      <c r="W49" s="258"/>
      <c r="X49" s="258"/>
      <c r="Y49" s="258"/>
      <c r="Z49" s="258"/>
      <c r="AA49" s="258"/>
      <c r="AB49" s="259"/>
      <c r="AC49" s="240"/>
      <c r="AD49" s="241"/>
      <c r="AE49" s="241"/>
      <c r="AF49" s="241"/>
      <c r="AG49" s="241"/>
      <c r="AH49" s="241"/>
      <c r="AI49" s="241"/>
      <c r="AJ49" s="242"/>
      <c r="AK49" s="240"/>
      <c r="AL49" s="241"/>
      <c r="AM49" s="241"/>
      <c r="AN49" s="241"/>
      <c r="AO49" s="241"/>
      <c r="AP49" s="241"/>
      <c r="AQ49" s="241"/>
      <c r="AR49" s="241"/>
      <c r="AS49" s="242"/>
      <c r="AT49" s="240"/>
      <c r="AU49" s="241"/>
      <c r="AV49" s="241"/>
      <c r="AW49" s="241"/>
      <c r="AX49" s="241"/>
      <c r="AY49" s="241"/>
      <c r="AZ49" s="241"/>
      <c r="BA49" s="241"/>
      <c r="BB49" s="241"/>
      <c r="BC49" s="242"/>
      <c r="BD49" s="240"/>
      <c r="BE49" s="241"/>
      <c r="BF49" s="241"/>
      <c r="BG49" s="241"/>
      <c r="BH49" s="241"/>
      <c r="BI49" s="241"/>
      <c r="BJ49" s="241"/>
      <c r="BK49" s="241"/>
      <c r="BL49" s="242"/>
    </row>
    <row r="50" spans="1:64">
      <c r="A50" s="328" t="s">
        <v>248</v>
      </c>
      <c r="B50" s="328"/>
      <c r="C50" s="328"/>
      <c r="D50" s="328"/>
      <c r="E50" s="328"/>
      <c r="F50" s="328"/>
      <c r="G50" s="328"/>
      <c r="H50" s="328"/>
      <c r="I50" s="328"/>
      <c r="J50" s="328"/>
      <c r="K50" s="328"/>
      <c r="L50" s="328"/>
      <c r="M50" s="328"/>
      <c r="N50" s="328"/>
      <c r="O50" s="328"/>
      <c r="P50" s="328"/>
      <c r="Q50" s="328"/>
      <c r="R50" s="328"/>
      <c r="S50" s="328"/>
      <c r="T50" s="328"/>
      <c r="U50" s="257"/>
      <c r="V50" s="258"/>
      <c r="W50" s="258"/>
      <c r="X50" s="258"/>
      <c r="Y50" s="258"/>
      <c r="Z50" s="258"/>
      <c r="AA50" s="258"/>
      <c r="AB50" s="259"/>
      <c r="AC50" s="240"/>
      <c r="AD50" s="241"/>
      <c r="AE50" s="241"/>
      <c r="AF50" s="241"/>
      <c r="AG50" s="241"/>
      <c r="AH50" s="241"/>
      <c r="AI50" s="241"/>
      <c r="AJ50" s="242"/>
      <c r="AK50" s="240"/>
      <c r="AL50" s="241"/>
      <c r="AM50" s="241"/>
      <c r="AN50" s="241"/>
      <c r="AO50" s="241"/>
      <c r="AP50" s="241"/>
      <c r="AQ50" s="241"/>
      <c r="AR50" s="241"/>
      <c r="AS50" s="242"/>
      <c r="AT50" s="240"/>
      <c r="AU50" s="241"/>
      <c r="AV50" s="241"/>
      <c r="AW50" s="241"/>
      <c r="AX50" s="241"/>
      <c r="AY50" s="241"/>
      <c r="AZ50" s="241"/>
      <c r="BA50" s="241"/>
      <c r="BB50" s="241"/>
      <c r="BC50" s="242"/>
      <c r="BD50" s="240"/>
      <c r="BE50" s="241"/>
      <c r="BF50" s="241"/>
      <c r="BG50" s="241"/>
      <c r="BH50" s="241"/>
      <c r="BI50" s="241"/>
      <c r="BJ50" s="241"/>
      <c r="BK50" s="241"/>
      <c r="BL50" s="242"/>
    </row>
    <row r="51" spans="1:64">
      <c r="A51" s="328" t="s">
        <v>249</v>
      </c>
      <c r="B51" s="328"/>
      <c r="C51" s="328"/>
      <c r="D51" s="328"/>
      <c r="E51" s="328"/>
      <c r="F51" s="328"/>
      <c r="G51" s="328"/>
      <c r="H51" s="328"/>
      <c r="I51" s="328"/>
      <c r="J51" s="328"/>
      <c r="K51" s="328"/>
      <c r="L51" s="328"/>
      <c r="M51" s="328"/>
      <c r="N51" s="328"/>
      <c r="O51" s="328"/>
      <c r="P51" s="328"/>
      <c r="Q51" s="328"/>
      <c r="R51" s="328"/>
      <c r="S51" s="328"/>
      <c r="T51" s="328"/>
      <c r="U51" s="257"/>
      <c r="V51" s="258"/>
      <c r="W51" s="258"/>
      <c r="X51" s="258"/>
      <c r="Y51" s="258"/>
      <c r="Z51" s="258"/>
      <c r="AA51" s="258"/>
      <c r="AB51" s="259"/>
      <c r="AC51" s="240"/>
      <c r="AD51" s="241"/>
      <c r="AE51" s="241"/>
      <c r="AF51" s="241"/>
      <c r="AG51" s="241"/>
      <c r="AH51" s="241"/>
      <c r="AI51" s="241"/>
      <c r="AJ51" s="242"/>
      <c r="AK51" s="240"/>
      <c r="AL51" s="241"/>
      <c r="AM51" s="241"/>
      <c r="AN51" s="241"/>
      <c r="AO51" s="241"/>
      <c r="AP51" s="241"/>
      <c r="AQ51" s="241"/>
      <c r="AR51" s="241"/>
      <c r="AS51" s="242"/>
      <c r="AT51" s="240"/>
      <c r="AU51" s="241"/>
      <c r="AV51" s="241"/>
      <c r="AW51" s="241"/>
      <c r="AX51" s="241"/>
      <c r="AY51" s="241"/>
      <c r="AZ51" s="241"/>
      <c r="BA51" s="241"/>
      <c r="BB51" s="241"/>
      <c r="BC51" s="242"/>
      <c r="BD51" s="240"/>
      <c r="BE51" s="241"/>
      <c r="BF51" s="241"/>
      <c r="BG51" s="241"/>
      <c r="BH51" s="241"/>
      <c r="BI51" s="241"/>
      <c r="BJ51" s="241"/>
      <c r="BK51" s="241"/>
      <c r="BL51" s="242"/>
    </row>
    <row r="52" spans="1:64">
      <c r="A52" s="328" t="s">
        <v>250</v>
      </c>
      <c r="B52" s="328"/>
      <c r="C52" s="328"/>
      <c r="D52" s="328"/>
      <c r="E52" s="328"/>
      <c r="F52" s="328"/>
      <c r="G52" s="328"/>
      <c r="H52" s="328"/>
      <c r="I52" s="328"/>
      <c r="J52" s="328"/>
      <c r="K52" s="328"/>
      <c r="L52" s="328"/>
      <c r="M52" s="328"/>
      <c r="N52" s="328"/>
      <c r="O52" s="328"/>
      <c r="P52" s="328"/>
      <c r="Q52" s="328"/>
      <c r="R52" s="328"/>
      <c r="S52" s="328"/>
      <c r="T52" s="328"/>
      <c r="U52" s="257"/>
      <c r="V52" s="258"/>
      <c r="W52" s="258"/>
      <c r="X52" s="258"/>
      <c r="Y52" s="258"/>
      <c r="Z52" s="258"/>
      <c r="AA52" s="258"/>
      <c r="AB52" s="259"/>
      <c r="AC52" s="240"/>
      <c r="AD52" s="241"/>
      <c r="AE52" s="241"/>
      <c r="AF52" s="241"/>
      <c r="AG52" s="241"/>
      <c r="AH52" s="241"/>
      <c r="AI52" s="241"/>
      <c r="AJ52" s="242"/>
      <c r="AK52" s="240"/>
      <c r="AL52" s="241"/>
      <c r="AM52" s="241"/>
      <c r="AN52" s="241"/>
      <c r="AO52" s="241"/>
      <c r="AP52" s="241"/>
      <c r="AQ52" s="241"/>
      <c r="AR52" s="241"/>
      <c r="AS52" s="242"/>
      <c r="AT52" s="240"/>
      <c r="AU52" s="241"/>
      <c r="AV52" s="241"/>
      <c r="AW52" s="241"/>
      <c r="AX52" s="241"/>
      <c r="AY52" s="241"/>
      <c r="AZ52" s="241"/>
      <c r="BA52" s="241"/>
      <c r="BB52" s="241"/>
      <c r="BC52" s="242"/>
      <c r="BD52" s="240"/>
      <c r="BE52" s="241"/>
      <c r="BF52" s="241"/>
      <c r="BG52" s="241"/>
      <c r="BH52" s="241"/>
      <c r="BI52" s="241"/>
      <c r="BJ52" s="241"/>
      <c r="BK52" s="241"/>
      <c r="BL52" s="242"/>
    </row>
    <row r="53" spans="1:64">
      <c r="A53" s="328" t="s">
        <v>251</v>
      </c>
      <c r="B53" s="328"/>
      <c r="C53" s="328"/>
      <c r="D53" s="328"/>
      <c r="E53" s="328"/>
      <c r="F53" s="328"/>
      <c r="G53" s="328"/>
      <c r="H53" s="328"/>
      <c r="I53" s="328"/>
      <c r="J53" s="328"/>
      <c r="K53" s="328"/>
      <c r="L53" s="328"/>
      <c r="M53" s="328"/>
      <c r="N53" s="328"/>
      <c r="O53" s="328"/>
      <c r="P53" s="328"/>
      <c r="Q53" s="328"/>
      <c r="R53" s="328"/>
      <c r="S53" s="328"/>
      <c r="T53" s="328"/>
      <c r="U53" s="257"/>
      <c r="V53" s="258"/>
      <c r="W53" s="258"/>
      <c r="X53" s="258"/>
      <c r="Y53" s="258"/>
      <c r="Z53" s="258"/>
      <c r="AA53" s="258"/>
      <c r="AB53" s="259"/>
      <c r="AC53" s="240"/>
      <c r="AD53" s="241"/>
      <c r="AE53" s="241"/>
      <c r="AF53" s="241"/>
      <c r="AG53" s="241"/>
      <c r="AH53" s="241"/>
      <c r="AI53" s="241"/>
      <c r="AJ53" s="242"/>
      <c r="AK53" s="240"/>
      <c r="AL53" s="241"/>
      <c r="AM53" s="241"/>
      <c r="AN53" s="241"/>
      <c r="AO53" s="241"/>
      <c r="AP53" s="241"/>
      <c r="AQ53" s="241"/>
      <c r="AR53" s="241"/>
      <c r="AS53" s="242"/>
      <c r="AT53" s="240"/>
      <c r="AU53" s="241"/>
      <c r="AV53" s="241"/>
      <c r="AW53" s="241"/>
      <c r="AX53" s="241"/>
      <c r="AY53" s="241"/>
      <c r="AZ53" s="241"/>
      <c r="BA53" s="241"/>
      <c r="BB53" s="241"/>
      <c r="BC53" s="242"/>
      <c r="BD53" s="240"/>
      <c r="BE53" s="241"/>
      <c r="BF53" s="241"/>
      <c r="BG53" s="241"/>
      <c r="BH53" s="241"/>
      <c r="BI53" s="241"/>
      <c r="BJ53" s="241"/>
      <c r="BK53" s="241"/>
      <c r="BL53" s="242"/>
    </row>
    <row r="54" spans="1:64">
      <c r="A54" s="328" t="s">
        <v>252</v>
      </c>
      <c r="B54" s="328"/>
      <c r="C54" s="328"/>
      <c r="D54" s="328"/>
      <c r="E54" s="328"/>
      <c r="F54" s="328"/>
      <c r="G54" s="328"/>
      <c r="H54" s="328"/>
      <c r="I54" s="328"/>
      <c r="J54" s="328"/>
      <c r="K54" s="328"/>
      <c r="L54" s="328"/>
      <c r="M54" s="328"/>
      <c r="N54" s="328"/>
      <c r="O54" s="328"/>
      <c r="P54" s="328"/>
      <c r="Q54" s="328"/>
      <c r="R54" s="328"/>
      <c r="S54" s="328"/>
      <c r="T54" s="328"/>
      <c r="U54" s="257"/>
      <c r="V54" s="258"/>
      <c r="W54" s="258"/>
      <c r="X54" s="258"/>
      <c r="Y54" s="258"/>
      <c r="Z54" s="258"/>
      <c r="AA54" s="258"/>
      <c r="AB54" s="259"/>
      <c r="AC54" s="240"/>
      <c r="AD54" s="241"/>
      <c r="AE54" s="241"/>
      <c r="AF54" s="241"/>
      <c r="AG54" s="241"/>
      <c r="AH54" s="241"/>
      <c r="AI54" s="241"/>
      <c r="AJ54" s="242"/>
      <c r="AK54" s="240"/>
      <c r="AL54" s="241"/>
      <c r="AM54" s="241"/>
      <c r="AN54" s="241"/>
      <c r="AO54" s="241"/>
      <c r="AP54" s="241"/>
      <c r="AQ54" s="241"/>
      <c r="AR54" s="241"/>
      <c r="AS54" s="242"/>
      <c r="AT54" s="240"/>
      <c r="AU54" s="241"/>
      <c r="AV54" s="241"/>
      <c r="AW54" s="241"/>
      <c r="AX54" s="241"/>
      <c r="AY54" s="241"/>
      <c r="AZ54" s="241"/>
      <c r="BA54" s="241"/>
      <c r="BB54" s="241"/>
      <c r="BC54" s="242"/>
      <c r="BD54" s="240"/>
      <c r="BE54" s="241"/>
      <c r="BF54" s="241"/>
      <c r="BG54" s="241"/>
      <c r="BH54" s="241"/>
      <c r="BI54" s="241"/>
      <c r="BJ54" s="241"/>
      <c r="BK54" s="241"/>
      <c r="BL54" s="242"/>
    </row>
    <row r="55" spans="1:64">
      <c r="A55" s="328" t="s">
        <v>231</v>
      </c>
      <c r="B55" s="328"/>
      <c r="C55" s="328"/>
      <c r="D55" s="328"/>
      <c r="E55" s="328"/>
      <c r="F55" s="328"/>
      <c r="G55" s="328"/>
      <c r="H55" s="328"/>
      <c r="I55" s="328"/>
      <c r="J55" s="328"/>
      <c r="K55" s="328"/>
      <c r="L55" s="328"/>
      <c r="M55" s="328"/>
      <c r="N55" s="328"/>
      <c r="O55" s="328"/>
      <c r="P55" s="328"/>
      <c r="Q55" s="328"/>
      <c r="R55" s="328"/>
      <c r="S55" s="328"/>
      <c r="T55" s="328"/>
      <c r="U55" s="257"/>
      <c r="V55" s="258"/>
      <c r="W55" s="258"/>
      <c r="X55" s="258"/>
      <c r="Y55" s="258"/>
      <c r="Z55" s="258"/>
      <c r="AA55" s="258"/>
      <c r="AB55" s="259"/>
      <c r="AC55" s="240"/>
      <c r="AD55" s="241"/>
      <c r="AE55" s="241"/>
      <c r="AF55" s="241"/>
      <c r="AG55" s="241"/>
      <c r="AH55" s="241"/>
      <c r="AI55" s="241"/>
      <c r="AJ55" s="242"/>
      <c r="AK55" s="240"/>
      <c r="AL55" s="241"/>
      <c r="AM55" s="241"/>
      <c r="AN55" s="241"/>
      <c r="AO55" s="241"/>
      <c r="AP55" s="241"/>
      <c r="AQ55" s="241"/>
      <c r="AR55" s="241"/>
      <c r="AS55" s="242"/>
      <c r="AT55" s="240"/>
      <c r="AU55" s="241"/>
      <c r="AV55" s="241"/>
      <c r="AW55" s="241"/>
      <c r="AX55" s="241"/>
      <c r="AY55" s="241"/>
      <c r="AZ55" s="241"/>
      <c r="BA55" s="241"/>
      <c r="BB55" s="241"/>
      <c r="BC55" s="242"/>
      <c r="BD55" s="240"/>
      <c r="BE55" s="241"/>
      <c r="BF55" s="241"/>
      <c r="BG55" s="241"/>
      <c r="BH55" s="241"/>
      <c r="BI55" s="241"/>
      <c r="BJ55" s="241"/>
      <c r="BK55" s="241"/>
      <c r="BL55" s="242"/>
    </row>
    <row r="56" spans="1:64">
      <c r="A56" s="318" t="s">
        <v>138</v>
      </c>
      <c r="B56" s="318"/>
      <c r="C56" s="318"/>
      <c r="D56" s="318"/>
      <c r="E56" s="318"/>
      <c r="F56" s="318"/>
      <c r="G56" s="318"/>
      <c r="H56" s="318"/>
      <c r="I56" s="318"/>
      <c r="J56" s="318"/>
      <c r="K56" s="318"/>
      <c r="L56" s="318"/>
      <c r="M56" s="318"/>
      <c r="N56" s="318"/>
      <c r="O56" s="318"/>
      <c r="P56" s="318"/>
      <c r="Q56" s="318"/>
      <c r="R56" s="318"/>
      <c r="S56" s="318"/>
      <c r="T56" s="318"/>
      <c r="U56" s="260"/>
      <c r="V56" s="261"/>
      <c r="W56" s="261"/>
      <c r="X56" s="261"/>
      <c r="Y56" s="261"/>
      <c r="Z56" s="261"/>
      <c r="AA56" s="261"/>
      <c r="AB56" s="262"/>
      <c r="AC56" s="227"/>
      <c r="AD56" s="228"/>
      <c r="AE56" s="228"/>
      <c r="AF56" s="228"/>
      <c r="AG56" s="228"/>
      <c r="AH56" s="228"/>
      <c r="AI56" s="228"/>
      <c r="AJ56" s="229"/>
      <c r="AK56" s="227"/>
      <c r="AL56" s="228"/>
      <c r="AM56" s="228"/>
      <c r="AN56" s="228"/>
      <c r="AO56" s="228"/>
      <c r="AP56" s="228"/>
      <c r="AQ56" s="228"/>
      <c r="AR56" s="228"/>
      <c r="AS56" s="229"/>
      <c r="AT56" s="227"/>
      <c r="AU56" s="228"/>
      <c r="AV56" s="228"/>
      <c r="AW56" s="228"/>
      <c r="AX56" s="228"/>
      <c r="AY56" s="228"/>
      <c r="AZ56" s="228"/>
      <c r="BA56" s="228"/>
      <c r="BB56" s="228"/>
      <c r="BC56" s="229"/>
      <c r="BD56" s="227"/>
      <c r="BE56" s="228"/>
      <c r="BF56" s="228"/>
      <c r="BG56" s="228"/>
      <c r="BH56" s="228"/>
      <c r="BI56" s="228"/>
      <c r="BJ56" s="228"/>
      <c r="BK56" s="228"/>
      <c r="BL56" s="229"/>
    </row>
    <row r="57" spans="1:64">
      <c r="A57" s="321" t="s">
        <v>253</v>
      </c>
      <c r="B57" s="321"/>
      <c r="C57" s="321"/>
      <c r="D57" s="321"/>
      <c r="E57" s="321"/>
      <c r="F57" s="321"/>
      <c r="G57" s="321"/>
      <c r="H57" s="321"/>
      <c r="I57" s="321"/>
      <c r="J57" s="321"/>
      <c r="K57" s="321"/>
      <c r="L57" s="321"/>
      <c r="M57" s="321"/>
      <c r="N57" s="321"/>
      <c r="O57" s="321"/>
      <c r="P57" s="321"/>
      <c r="Q57" s="321"/>
      <c r="R57" s="321"/>
      <c r="S57" s="321"/>
      <c r="T57" s="321"/>
      <c r="U57" s="239">
        <v>0</v>
      </c>
      <c r="V57" s="225"/>
      <c r="W57" s="225"/>
      <c r="X57" s="225"/>
      <c r="Y57" s="225"/>
      <c r="Z57" s="225"/>
      <c r="AA57" s="225"/>
      <c r="AB57" s="226"/>
      <c r="AC57" s="239">
        <v>0</v>
      </c>
      <c r="AD57" s="225"/>
      <c r="AE57" s="225"/>
      <c r="AF57" s="225"/>
      <c r="AG57" s="225"/>
      <c r="AH57" s="225"/>
      <c r="AI57" s="225"/>
      <c r="AJ57" s="226"/>
      <c r="AK57" s="239">
        <v>1</v>
      </c>
      <c r="AL57" s="225"/>
      <c r="AM57" s="225"/>
      <c r="AN57" s="225"/>
      <c r="AO57" s="225"/>
      <c r="AP57" s="225"/>
      <c r="AQ57" s="225"/>
      <c r="AR57" s="225"/>
      <c r="AS57" s="226"/>
      <c r="AT57" s="224" t="s">
        <v>54</v>
      </c>
      <c r="AU57" s="225"/>
      <c r="AV57" s="225"/>
      <c r="AW57" s="225"/>
      <c r="AX57" s="225"/>
      <c r="AY57" s="225"/>
      <c r="AZ57" s="225"/>
      <c r="BA57" s="225"/>
      <c r="BB57" s="225"/>
      <c r="BC57" s="226"/>
      <c r="BD57" s="224">
        <v>2</v>
      </c>
      <c r="BE57" s="225"/>
      <c r="BF57" s="225"/>
      <c r="BG57" s="225"/>
      <c r="BH57" s="225"/>
      <c r="BI57" s="225"/>
      <c r="BJ57" s="225"/>
      <c r="BK57" s="225"/>
      <c r="BL57" s="226"/>
    </row>
    <row r="58" spans="1:64">
      <c r="A58" s="328" t="s">
        <v>254</v>
      </c>
      <c r="B58" s="328"/>
      <c r="C58" s="328"/>
      <c r="D58" s="328"/>
      <c r="E58" s="328"/>
      <c r="F58" s="328"/>
      <c r="G58" s="328"/>
      <c r="H58" s="328"/>
      <c r="I58" s="328"/>
      <c r="J58" s="328"/>
      <c r="K58" s="328"/>
      <c r="L58" s="328"/>
      <c r="M58" s="328"/>
      <c r="N58" s="328"/>
      <c r="O58" s="328"/>
      <c r="P58" s="328"/>
      <c r="Q58" s="328"/>
      <c r="R58" s="328"/>
      <c r="S58" s="328"/>
      <c r="T58" s="328"/>
      <c r="U58" s="240"/>
      <c r="V58" s="241"/>
      <c r="W58" s="241"/>
      <c r="X58" s="241"/>
      <c r="Y58" s="241"/>
      <c r="Z58" s="241"/>
      <c r="AA58" s="241"/>
      <c r="AB58" s="242"/>
      <c r="AC58" s="240"/>
      <c r="AD58" s="241"/>
      <c r="AE58" s="241"/>
      <c r="AF58" s="241"/>
      <c r="AG58" s="241"/>
      <c r="AH58" s="241"/>
      <c r="AI58" s="241"/>
      <c r="AJ58" s="242"/>
      <c r="AK58" s="240"/>
      <c r="AL58" s="241"/>
      <c r="AM58" s="241"/>
      <c r="AN58" s="241"/>
      <c r="AO58" s="241"/>
      <c r="AP58" s="241"/>
      <c r="AQ58" s="241"/>
      <c r="AR58" s="241"/>
      <c r="AS58" s="242"/>
      <c r="AT58" s="240"/>
      <c r="AU58" s="241"/>
      <c r="AV58" s="241"/>
      <c r="AW58" s="241"/>
      <c r="AX58" s="241"/>
      <c r="AY58" s="241"/>
      <c r="AZ58" s="241"/>
      <c r="BA58" s="241"/>
      <c r="BB58" s="241"/>
      <c r="BC58" s="242"/>
      <c r="BD58" s="240"/>
      <c r="BE58" s="241"/>
      <c r="BF58" s="241"/>
      <c r="BG58" s="241"/>
      <c r="BH58" s="241"/>
      <c r="BI58" s="241"/>
      <c r="BJ58" s="241"/>
      <c r="BK58" s="241"/>
      <c r="BL58" s="242"/>
    </row>
    <row r="59" spans="1:64">
      <c r="A59" s="328" t="s">
        <v>255</v>
      </c>
      <c r="B59" s="328"/>
      <c r="C59" s="328"/>
      <c r="D59" s="328"/>
      <c r="E59" s="328"/>
      <c r="F59" s="328"/>
      <c r="G59" s="328"/>
      <c r="H59" s="328"/>
      <c r="I59" s="328"/>
      <c r="J59" s="328"/>
      <c r="K59" s="328"/>
      <c r="L59" s="328"/>
      <c r="M59" s="328"/>
      <c r="N59" s="328"/>
      <c r="O59" s="328"/>
      <c r="P59" s="328"/>
      <c r="Q59" s="328"/>
      <c r="R59" s="328"/>
      <c r="S59" s="328"/>
      <c r="T59" s="328"/>
      <c r="U59" s="240"/>
      <c r="V59" s="241"/>
      <c r="W59" s="241"/>
      <c r="X59" s="241"/>
      <c r="Y59" s="241"/>
      <c r="Z59" s="241"/>
      <c r="AA59" s="241"/>
      <c r="AB59" s="242"/>
      <c r="AC59" s="240"/>
      <c r="AD59" s="241"/>
      <c r="AE59" s="241"/>
      <c r="AF59" s="241"/>
      <c r="AG59" s="241"/>
      <c r="AH59" s="241"/>
      <c r="AI59" s="241"/>
      <c r="AJ59" s="242"/>
      <c r="AK59" s="240"/>
      <c r="AL59" s="241"/>
      <c r="AM59" s="241"/>
      <c r="AN59" s="241"/>
      <c r="AO59" s="241"/>
      <c r="AP59" s="241"/>
      <c r="AQ59" s="241"/>
      <c r="AR59" s="241"/>
      <c r="AS59" s="242"/>
      <c r="AT59" s="240"/>
      <c r="AU59" s="241"/>
      <c r="AV59" s="241"/>
      <c r="AW59" s="241"/>
      <c r="AX59" s="241"/>
      <c r="AY59" s="241"/>
      <c r="AZ59" s="241"/>
      <c r="BA59" s="241"/>
      <c r="BB59" s="241"/>
      <c r="BC59" s="242"/>
      <c r="BD59" s="240"/>
      <c r="BE59" s="241"/>
      <c r="BF59" s="241"/>
      <c r="BG59" s="241"/>
      <c r="BH59" s="241"/>
      <c r="BI59" s="241"/>
      <c r="BJ59" s="241"/>
      <c r="BK59" s="241"/>
      <c r="BL59" s="242"/>
    </row>
    <row r="60" spans="1:64">
      <c r="A60" s="328" t="s">
        <v>256</v>
      </c>
      <c r="B60" s="328"/>
      <c r="C60" s="328"/>
      <c r="D60" s="328"/>
      <c r="E60" s="328"/>
      <c r="F60" s="328"/>
      <c r="G60" s="328"/>
      <c r="H60" s="328"/>
      <c r="I60" s="328"/>
      <c r="J60" s="328"/>
      <c r="K60" s="328"/>
      <c r="L60" s="328"/>
      <c r="M60" s="328"/>
      <c r="N60" s="328"/>
      <c r="O60" s="328"/>
      <c r="P60" s="328"/>
      <c r="Q60" s="328"/>
      <c r="R60" s="328"/>
      <c r="S60" s="328"/>
      <c r="T60" s="328"/>
      <c r="U60" s="240"/>
      <c r="V60" s="241"/>
      <c r="W60" s="241"/>
      <c r="X60" s="241"/>
      <c r="Y60" s="241"/>
      <c r="Z60" s="241"/>
      <c r="AA60" s="241"/>
      <c r="AB60" s="242"/>
      <c r="AC60" s="240"/>
      <c r="AD60" s="241"/>
      <c r="AE60" s="241"/>
      <c r="AF60" s="241"/>
      <c r="AG60" s="241"/>
      <c r="AH60" s="241"/>
      <c r="AI60" s="241"/>
      <c r="AJ60" s="242"/>
      <c r="AK60" s="240"/>
      <c r="AL60" s="241"/>
      <c r="AM60" s="241"/>
      <c r="AN60" s="241"/>
      <c r="AO60" s="241"/>
      <c r="AP60" s="241"/>
      <c r="AQ60" s="241"/>
      <c r="AR60" s="241"/>
      <c r="AS60" s="242"/>
      <c r="AT60" s="240"/>
      <c r="AU60" s="241"/>
      <c r="AV60" s="241"/>
      <c r="AW60" s="241"/>
      <c r="AX60" s="241"/>
      <c r="AY60" s="241"/>
      <c r="AZ60" s="241"/>
      <c r="BA60" s="241"/>
      <c r="BB60" s="241"/>
      <c r="BC60" s="242"/>
      <c r="BD60" s="240"/>
      <c r="BE60" s="241"/>
      <c r="BF60" s="241"/>
      <c r="BG60" s="241"/>
      <c r="BH60" s="241"/>
      <c r="BI60" s="241"/>
      <c r="BJ60" s="241"/>
      <c r="BK60" s="241"/>
      <c r="BL60" s="242"/>
    </row>
    <row r="61" spans="1:64">
      <c r="A61" s="328" t="s">
        <v>257</v>
      </c>
      <c r="B61" s="328"/>
      <c r="C61" s="328"/>
      <c r="D61" s="328"/>
      <c r="E61" s="328"/>
      <c r="F61" s="328"/>
      <c r="G61" s="328"/>
      <c r="H61" s="328"/>
      <c r="I61" s="328"/>
      <c r="J61" s="328"/>
      <c r="K61" s="328"/>
      <c r="L61" s="328"/>
      <c r="M61" s="328"/>
      <c r="N61" s="328"/>
      <c r="O61" s="328"/>
      <c r="P61" s="328"/>
      <c r="Q61" s="328"/>
      <c r="R61" s="328"/>
      <c r="S61" s="328"/>
      <c r="T61" s="328"/>
      <c r="U61" s="240"/>
      <c r="V61" s="241"/>
      <c r="W61" s="241"/>
      <c r="X61" s="241"/>
      <c r="Y61" s="241"/>
      <c r="Z61" s="241"/>
      <c r="AA61" s="241"/>
      <c r="AB61" s="242"/>
      <c r="AC61" s="240"/>
      <c r="AD61" s="241"/>
      <c r="AE61" s="241"/>
      <c r="AF61" s="241"/>
      <c r="AG61" s="241"/>
      <c r="AH61" s="241"/>
      <c r="AI61" s="241"/>
      <c r="AJ61" s="242"/>
      <c r="AK61" s="240"/>
      <c r="AL61" s="241"/>
      <c r="AM61" s="241"/>
      <c r="AN61" s="241"/>
      <c r="AO61" s="241"/>
      <c r="AP61" s="241"/>
      <c r="AQ61" s="241"/>
      <c r="AR61" s="241"/>
      <c r="AS61" s="242"/>
      <c r="AT61" s="240"/>
      <c r="AU61" s="241"/>
      <c r="AV61" s="241"/>
      <c r="AW61" s="241"/>
      <c r="AX61" s="241"/>
      <c r="AY61" s="241"/>
      <c r="AZ61" s="241"/>
      <c r="BA61" s="241"/>
      <c r="BB61" s="241"/>
      <c r="BC61" s="242"/>
      <c r="BD61" s="240"/>
      <c r="BE61" s="241"/>
      <c r="BF61" s="241"/>
      <c r="BG61" s="241"/>
      <c r="BH61" s="241"/>
      <c r="BI61" s="241"/>
      <c r="BJ61" s="241"/>
      <c r="BK61" s="241"/>
      <c r="BL61" s="242"/>
    </row>
    <row r="62" spans="1:64">
      <c r="A62" s="318" t="s">
        <v>258</v>
      </c>
      <c r="B62" s="318"/>
      <c r="C62" s="318"/>
      <c r="D62" s="318"/>
      <c r="E62" s="318"/>
      <c r="F62" s="318"/>
      <c r="G62" s="318"/>
      <c r="H62" s="318"/>
      <c r="I62" s="318"/>
      <c r="J62" s="318"/>
      <c r="K62" s="318"/>
      <c r="L62" s="318"/>
      <c r="M62" s="318"/>
      <c r="N62" s="318"/>
      <c r="O62" s="318"/>
      <c r="P62" s="318"/>
      <c r="Q62" s="318"/>
      <c r="R62" s="318"/>
      <c r="S62" s="318"/>
      <c r="T62" s="318"/>
      <c r="U62" s="227"/>
      <c r="V62" s="228"/>
      <c r="W62" s="228"/>
      <c r="X62" s="228"/>
      <c r="Y62" s="228"/>
      <c r="Z62" s="228"/>
      <c r="AA62" s="228"/>
      <c r="AB62" s="229"/>
      <c r="AC62" s="227"/>
      <c r="AD62" s="228"/>
      <c r="AE62" s="228"/>
      <c r="AF62" s="228"/>
      <c r="AG62" s="228"/>
      <c r="AH62" s="228"/>
      <c r="AI62" s="228"/>
      <c r="AJ62" s="229"/>
      <c r="AK62" s="227"/>
      <c r="AL62" s="228"/>
      <c r="AM62" s="228"/>
      <c r="AN62" s="228"/>
      <c r="AO62" s="228"/>
      <c r="AP62" s="228"/>
      <c r="AQ62" s="228"/>
      <c r="AR62" s="228"/>
      <c r="AS62" s="229"/>
      <c r="AT62" s="227"/>
      <c r="AU62" s="228"/>
      <c r="AV62" s="228"/>
      <c r="AW62" s="228"/>
      <c r="AX62" s="228"/>
      <c r="AY62" s="228"/>
      <c r="AZ62" s="228"/>
      <c r="BA62" s="228"/>
      <c r="BB62" s="228"/>
      <c r="BC62" s="229"/>
      <c r="BD62" s="227"/>
      <c r="BE62" s="228"/>
      <c r="BF62" s="228"/>
      <c r="BG62" s="228"/>
      <c r="BH62" s="228"/>
      <c r="BI62" s="228"/>
      <c r="BJ62" s="228"/>
      <c r="BK62" s="228"/>
      <c r="BL62" s="229"/>
    </row>
    <row r="63" spans="1:64">
      <c r="A63" s="321" t="s">
        <v>259</v>
      </c>
      <c r="B63" s="321"/>
      <c r="C63" s="321"/>
      <c r="D63" s="321"/>
      <c r="E63" s="321"/>
      <c r="F63" s="321"/>
      <c r="G63" s="321"/>
      <c r="H63" s="321"/>
      <c r="I63" s="321"/>
      <c r="J63" s="321"/>
      <c r="K63" s="321"/>
      <c r="L63" s="321"/>
      <c r="M63" s="321"/>
      <c r="N63" s="321"/>
      <c r="O63" s="321"/>
      <c r="P63" s="321"/>
      <c r="Q63" s="321"/>
      <c r="R63" s="321"/>
      <c r="S63" s="321"/>
      <c r="T63" s="321"/>
      <c r="U63" s="224">
        <v>1</v>
      </c>
      <c r="V63" s="225"/>
      <c r="W63" s="225"/>
      <c r="X63" s="225"/>
      <c r="Y63" s="225"/>
      <c r="Z63" s="225"/>
      <c r="AA63" s="225"/>
      <c r="AB63" s="226"/>
      <c r="AC63" s="224">
        <v>1</v>
      </c>
      <c r="AD63" s="225"/>
      <c r="AE63" s="225"/>
      <c r="AF63" s="225"/>
      <c r="AG63" s="225"/>
      <c r="AH63" s="225"/>
      <c r="AI63" s="225"/>
      <c r="AJ63" s="226"/>
      <c r="AK63" s="239">
        <v>1</v>
      </c>
      <c r="AL63" s="225"/>
      <c r="AM63" s="225"/>
      <c r="AN63" s="225"/>
      <c r="AO63" s="225"/>
      <c r="AP63" s="225"/>
      <c r="AQ63" s="225"/>
      <c r="AR63" s="225"/>
      <c r="AS63" s="226"/>
      <c r="AT63" s="224" t="s">
        <v>54</v>
      </c>
      <c r="AU63" s="225"/>
      <c r="AV63" s="225"/>
      <c r="AW63" s="225"/>
      <c r="AX63" s="225"/>
      <c r="AY63" s="225"/>
      <c r="AZ63" s="225"/>
      <c r="BA63" s="225"/>
      <c r="BB63" s="225"/>
      <c r="BC63" s="226"/>
      <c r="BD63" s="224">
        <v>2</v>
      </c>
      <c r="BE63" s="225"/>
      <c r="BF63" s="225"/>
      <c r="BG63" s="225"/>
      <c r="BH63" s="225"/>
      <c r="BI63" s="225"/>
      <c r="BJ63" s="225"/>
      <c r="BK63" s="225"/>
      <c r="BL63" s="226"/>
    </row>
    <row r="64" spans="1:64">
      <c r="A64" s="328" t="s">
        <v>260</v>
      </c>
      <c r="B64" s="328"/>
      <c r="C64" s="328"/>
      <c r="D64" s="328"/>
      <c r="E64" s="328"/>
      <c r="F64" s="328"/>
      <c r="G64" s="328"/>
      <c r="H64" s="328"/>
      <c r="I64" s="328"/>
      <c r="J64" s="328"/>
      <c r="K64" s="328"/>
      <c r="L64" s="328"/>
      <c r="M64" s="328"/>
      <c r="N64" s="328"/>
      <c r="O64" s="328"/>
      <c r="P64" s="328"/>
      <c r="Q64" s="328"/>
      <c r="R64" s="328"/>
      <c r="S64" s="328"/>
      <c r="T64" s="328"/>
      <c r="U64" s="240"/>
      <c r="V64" s="241"/>
      <c r="W64" s="241"/>
      <c r="X64" s="241"/>
      <c r="Y64" s="241"/>
      <c r="Z64" s="241"/>
      <c r="AA64" s="241"/>
      <c r="AB64" s="242"/>
      <c r="AC64" s="240"/>
      <c r="AD64" s="241"/>
      <c r="AE64" s="241"/>
      <c r="AF64" s="241"/>
      <c r="AG64" s="241"/>
      <c r="AH64" s="241"/>
      <c r="AI64" s="241"/>
      <c r="AJ64" s="242"/>
      <c r="AK64" s="240"/>
      <c r="AL64" s="241"/>
      <c r="AM64" s="241"/>
      <c r="AN64" s="241"/>
      <c r="AO64" s="241"/>
      <c r="AP64" s="241"/>
      <c r="AQ64" s="241"/>
      <c r="AR64" s="241"/>
      <c r="AS64" s="242"/>
      <c r="AT64" s="240"/>
      <c r="AU64" s="241"/>
      <c r="AV64" s="241"/>
      <c r="AW64" s="241"/>
      <c r="AX64" s="241"/>
      <c r="AY64" s="241"/>
      <c r="AZ64" s="241"/>
      <c r="BA64" s="241"/>
      <c r="BB64" s="241"/>
      <c r="BC64" s="242"/>
      <c r="BD64" s="240"/>
      <c r="BE64" s="241"/>
      <c r="BF64" s="241"/>
      <c r="BG64" s="241"/>
      <c r="BH64" s="241"/>
      <c r="BI64" s="241"/>
      <c r="BJ64" s="241"/>
      <c r="BK64" s="241"/>
      <c r="BL64" s="242"/>
    </row>
    <row r="65" spans="1:64">
      <c r="A65" s="328" t="s">
        <v>261</v>
      </c>
      <c r="B65" s="328"/>
      <c r="C65" s="328"/>
      <c r="D65" s="328"/>
      <c r="E65" s="328"/>
      <c r="F65" s="328"/>
      <c r="G65" s="328"/>
      <c r="H65" s="328"/>
      <c r="I65" s="328"/>
      <c r="J65" s="328"/>
      <c r="K65" s="328"/>
      <c r="L65" s="328"/>
      <c r="M65" s="328"/>
      <c r="N65" s="328"/>
      <c r="O65" s="328"/>
      <c r="P65" s="328"/>
      <c r="Q65" s="328"/>
      <c r="R65" s="328"/>
      <c r="S65" s="328"/>
      <c r="T65" s="328"/>
      <c r="U65" s="240"/>
      <c r="V65" s="241"/>
      <c r="W65" s="241"/>
      <c r="X65" s="241"/>
      <c r="Y65" s="241"/>
      <c r="Z65" s="241"/>
      <c r="AA65" s="241"/>
      <c r="AB65" s="242"/>
      <c r="AC65" s="240"/>
      <c r="AD65" s="241"/>
      <c r="AE65" s="241"/>
      <c r="AF65" s="241"/>
      <c r="AG65" s="241"/>
      <c r="AH65" s="241"/>
      <c r="AI65" s="241"/>
      <c r="AJ65" s="242"/>
      <c r="AK65" s="240"/>
      <c r="AL65" s="241"/>
      <c r="AM65" s="241"/>
      <c r="AN65" s="241"/>
      <c r="AO65" s="241"/>
      <c r="AP65" s="241"/>
      <c r="AQ65" s="241"/>
      <c r="AR65" s="241"/>
      <c r="AS65" s="242"/>
      <c r="AT65" s="240"/>
      <c r="AU65" s="241"/>
      <c r="AV65" s="241"/>
      <c r="AW65" s="241"/>
      <c r="AX65" s="241"/>
      <c r="AY65" s="241"/>
      <c r="AZ65" s="241"/>
      <c r="BA65" s="241"/>
      <c r="BB65" s="241"/>
      <c r="BC65" s="242"/>
      <c r="BD65" s="240"/>
      <c r="BE65" s="241"/>
      <c r="BF65" s="241"/>
      <c r="BG65" s="241"/>
      <c r="BH65" s="241"/>
      <c r="BI65" s="241"/>
      <c r="BJ65" s="241"/>
      <c r="BK65" s="241"/>
      <c r="BL65" s="242"/>
    </row>
    <row r="66" spans="1:64">
      <c r="A66" s="328" t="s">
        <v>262</v>
      </c>
      <c r="B66" s="328"/>
      <c r="C66" s="328"/>
      <c r="D66" s="328"/>
      <c r="E66" s="328"/>
      <c r="F66" s="328"/>
      <c r="G66" s="328"/>
      <c r="H66" s="328"/>
      <c r="I66" s="328"/>
      <c r="J66" s="328"/>
      <c r="K66" s="328"/>
      <c r="L66" s="328"/>
      <c r="M66" s="328"/>
      <c r="N66" s="328"/>
      <c r="O66" s="328"/>
      <c r="P66" s="328"/>
      <c r="Q66" s="328"/>
      <c r="R66" s="328"/>
      <c r="S66" s="328"/>
      <c r="T66" s="328"/>
      <c r="U66" s="240"/>
      <c r="V66" s="241"/>
      <c r="W66" s="241"/>
      <c r="X66" s="241"/>
      <c r="Y66" s="241"/>
      <c r="Z66" s="241"/>
      <c r="AA66" s="241"/>
      <c r="AB66" s="242"/>
      <c r="AC66" s="240"/>
      <c r="AD66" s="241"/>
      <c r="AE66" s="241"/>
      <c r="AF66" s="241"/>
      <c r="AG66" s="241"/>
      <c r="AH66" s="241"/>
      <c r="AI66" s="241"/>
      <c r="AJ66" s="242"/>
      <c r="AK66" s="240"/>
      <c r="AL66" s="241"/>
      <c r="AM66" s="241"/>
      <c r="AN66" s="241"/>
      <c r="AO66" s="241"/>
      <c r="AP66" s="241"/>
      <c r="AQ66" s="241"/>
      <c r="AR66" s="241"/>
      <c r="AS66" s="242"/>
      <c r="AT66" s="240"/>
      <c r="AU66" s="241"/>
      <c r="AV66" s="241"/>
      <c r="AW66" s="241"/>
      <c r="AX66" s="241"/>
      <c r="AY66" s="241"/>
      <c r="AZ66" s="241"/>
      <c r="BA66" s="241"/>
      <c r="BB66" s="241"/>
      <c r="BC66" s="242"/>
      <c r="BD66" s="240"/>
      <c r="BE66" s="241"/>
      <c r="BF66" s="241"/>
      <c r="BG66" s="241"/>
      <c r="BH66" s="241"/>
      <c r="BI66" s="241"/>
      <c r="BJ66" s="241"/>
      <c r="BK66" s="241"/>
      <c r="BL66" s="242"/>
    </row>
    <row r="67" spans="1:64">
      <c r="A67" s="318" t="s">
        <v>263</v>
      </c>
      <c r="B67" s="318"/>
      <c r="C67" s="318"/>
      <c r="D67" s="318"/>
      <c r="E67" s="318"/>
      <c r="F67" s="318"/>
      <c r="G67" s="318"/>
      <c r="H67" s="318"/>
      <c r="I67" s="318"/>
      <c r="J67" s="318"/>
      <c r="K67" s="318"/>
      <c r="L67" s="318"/>
      <c r="M67" s="318"/>
      <c r="N67" s="318"/>
      <c r="O67" s="318"/>
      <c r="P67" s="318"/>
      <c r="Q67" s="318"/>
      <c r="R67" s="318"/>
      <c r="S67" s="318"/>
      <c r="T67" s="318"/>
      <c r="U67" s="227"/>
      <c r="V67" s="228"/>
      <c r="W67" s="228"/>
      <c r="X67" s="228"/>
      <c r="Y67" s="228"/>
      <c r="Z67" s="228"/>
      <c r="AA67" s="228"/>
      <c r="AB67" s="229"/>
      <c r="AC67" s="227"/>
      <c r="AD67" s="228"/>
      <c r="AE67" s="228"/>
      <c r="AF67" s="228"/>
      <c r="AG67" s="228"/>
      <c r="AH67" s="228"/>
      <c r="AI67" s="228"/>
      <c r="AJ67" s="229"/>
      <c r="AK67" s="227"/>
      <c r="AL67" s="228"/>
      <c r="AM67" s="228"/>
      <c r="AN67" s="228"/>
      <c r="AO67" s="228"/>
      <c r="AP67" s="228"/>
      <c r="AQ67" s="228"/>
      <c r="AR67" s="228"/>
      <c r="AS67" s="229"/>
      <c r="AT67" s="227"/>
      <c r="AU67" s="228"/>
      <c r="AV67" s="228"/>
      <c r="AW67" s="228"/>
      <c r="AX67" s="228"/>
      <c r="AY67" s="228"/>
      <c r="AZ67" s="228"/>
      <c r="BA67" s="228"/>
      <c r="BB67" s="228"/>
      <c r="BC67" s="229"/>
      <c r="BD67" s="227"/>
      <c r="BE67" s="228"/>
      <c r="BF67" s="228"/>
      <c r="BG67" s="228"/>
      <c r="BH67" s="228"/>
      <c r="BI67" s="228"/>
      <c r="BJ67" s="228"/>
      <c r="BK67" s="228"/>
      <c r="BL67" s="229"/>
    </row>
    <row r="68" spans="1:64" ht="12" customHeight="1">
      <c r="A68" s="330" t="s">
        <v>264</v>
      </c>
      <c r="B68" s="321"/>
      <c r="C68" s="321"/>
      <c r="D68" s="321"/>
      <c r="E68" s="321"/>
      <c r="F68" s="321"/>
      <c r="G68" s="321"/>
      <c r="H68" s="321"/>
      <c r="I68" s="321"/>
      <c r="J68" s="321"/>
      <c r="K68" s="321"/>
      <c r="L68" s="321"/>
      <c r="M68" s="321"/>
      <c r="N68" s="321"/>
      <c r="O68" s="321"/>
      <c r="P68" s="321"/>
      <c r="Q68" s="321"/>
      <c r="R68" s="321"/>
      <c r="S68" s="321"/>
      <c r="T68" s="321"/>
      <c r="U68" s="224" t="s">
        <v>47</v>
      </c>
      <c r="V68" s="225"/>
      <c r="W68" s="225"/>
      <c r="X68" s="225"/>
      <c r="Y68" s="225"/>
      <c r="Z68" s="225"/>
      <c r="AA68" s="225"/>
      <c r="AB68" s="226"/>
      <c r="AC68" s="224" t="s">
        <v>47</v>
      </c>
      <c r="AD68" s="225"/>
      <c r="AE68" s="225"/>
      <c r="AF68" s="225"/>
      <c r="AG68" s="225"/>
      <c r="AH68" s="225"/>
      <c r="AI68" s="225"/>
      <c r="AJ68" s="226"/>
      <c r="AK68" s="224" t="s">
        <v>47</v>
      </c>
      <c r="AL68" s="225"/>
      <c r="AM68" s="225"/>
      <c r="AN68" s="225"/>
      <c r="AO68" s="225"/>
      <c r="AP68" s="225"/>
      <c r="AQ68" s="225"/>
      <c r="AR68" s="225"/>
      <c r="AS68" s="226"/>
      <c r="AT68" s="224" t="s">
        <v>47</v>
      </c>
      <c r="AU68" s="225"/>
      <c r="AV68" s="225"/>
      <c r="AW68" s="225"/>
      <c r="AX68" s="225"/>
      <c r="AY68" s="225"/>
      <c r="AZ68" s="225"/>
      <c r="BA68" s="225"/>
      <c r="BB68" s="225"/>
      <c r="BC68" s="226"/>
      <c r="BD68" s="294">
        <v>2</v>
      </c>
      <c r="BE68" s="295"/>
      <c r="BF68" s="295"/>
      <c r="BG68" s="295"/>
      <c r="BH68" s="295"/>
      <c r="BI68" s="295"/>
      <c r="BJ68" s="295"/>
      <c r="BK68" s="295"/>
      <c r="BL68" s="296"/>
    </row>
    <row r="69" spans="1:64" ht="12" customHeight="1">
      <c r="A69" s="329" t="s">
        <v>265</v>
      </c>
      <c r="B69" s="328"/>
      <c r="C69" s="328"/>
      <c r="D69" s="328"/>
      <c r="E69" s="328"/>
      <c r="F69" s="328"/>
      <c r="G69" s="328"/>
      <c r="H69" s="328"/>
      <c r="I69" s="328"/>
      <c r="J69" s="328"/>
      <c r="K69" s="328"/>
      <c r="L69" s="328"/>
      <c r="M69" s="328"/>
      <c r="N69" s="328"/>
      <c r="O69" s="328"/>
      <c r="P69" s="328"/>
      <c r="Q69" s="328"/>
      <c r="R69" s="328"/>
      <c r="S69" s="328"/>
      <c r="T69" s="328"/>
      <c r="U69" s="240"/>
      <c r="V69" s="241"/>
      <c r="W69" s="241"/>
      <c r="X69" s="241"/>
      <c r="Y69" s="241"/>
      <c r="Z69" s="241"/>
      <c r="AA69" s="241"/>
      <c r="AB69" s="242"/>
      <c r="AC69" s="240"/>
      <c r="AD69" s="241"/>
      <c r="AE69" s="241"/>
      <c r="AF69" s="241"/>
      <c r="AG69" s="241"/>
      <c r="AH69" s="241"/>
      <c r="AI69" s="241"/>
      <c r="AJ69" s="242"/>
      <c r="AK69" s="240"/>
      <c r="AL69" s="241"/>
      <c r="AM69" s="241"/>
      <c r="AN69" s="241"/>
      <c r="AO69" s="241"/>
      <c r="AP69" s="241"/>
      <c r="AQ69" s="241"/>
      <c r="AR69" s="241"/>
      <c r="AS69" s="242"/>
      <c r="AT69" s="240"/>
      <c r="AU69" s="241"/>
      <c r="AV69" s="241"/>
      <c r="AW69" s="241"/>
      <c r="AX69" s="241"/>
      <c r="AY69" s="241"/>
      <c r="AZ69" s="241"/>
      <c r="BA69" s="241"/>
      <c r="BB69" s="241"/>
      <c r="BC69" s="242"/>
      <c r="BD69" s="297"/>
      <c r="BE69" s="298"/>
      <c r="BF69" s="298"/>
      <c r="BG69" s="298"/>
      <c r="BH69" s="298"/>
      <c r="BI69" s="298"/>
      <c r="BJ69" s="298"/>
      <c r="BK69" s="298"/>
      <c r="BL69" s="299"/>
    </row>
    <row r="70" spans="1:64" ht="12" customHeight="1">
      <c r="A70" s="318" t="s">
        <v>266</v>
      </c>
      <c r="B70" s="318"/>
      <c r="C70" s="318"/>
      <c r="D70" s="318"/>
      <c r="E70" s="318"/>
      <c r="F70" s="318"/>
      <c r="G70" s="318"/>
      <c r="H70" s="318"/>
      <c r="I70" s="318"/>
      <c r="J70" s="318"/>
      <c r="K70" s="318"/>
      <c r="L70" s="318"/>
      <c r="M70" s="318"/>
      <c r="N70" s="318"/>
      <c r="O70" s="318"/>
      <c r="P70" s="318"/>
      <c r="Q70" s="318"/>
      <c r="R70" s="318"/>
      <c r="S70" s="318"/>
      <c r="T70" s="318"/>
      <c r="U70" s="227"/>
      <c r="V70" s="228"/>
      <c r="W70" s="228"/>
      <c r="X70" s="228"/>
      <c r="Y70" s="228"/>
      <c r="Z70" s="228"/>
      <c r="AA70" s="228"/>
      <c r="AB70" s="229"/>
      <c r="AC70" s="227"/>
      <c r="AD70" s="228"/>
      <c r="AE70" s="228"/>
      <c r="AF70" s="228"/>
      <c r="AG70" s="228"/>
      <c r="AH70" s="228"/>
      <c r="AI70" s="228"/>
      <c r="AJ70" s="229"/>
      <c r="AK70" s="227"/>
      <c r="AL70" s="228"/>
      <c r="AM70" s="228"/>
      <c r="AN70" s="228"/>
      <c r="AO70" s="228"/>
      <c r="AP70" s="228"/>
      <c r="AQ70" s="228"/>
      <c r="AR70" s="228"/>
      <c r="AS70" s="229"/>
      <c r="AT70" s="227"/>
      <c r="AU70" s="228"/>
      <c r="AV70" s="228"/>
      <c r="AW70" s="228"/>
      <c r="AX70" s="228"/>
      <c r="AY70" s="228"/>
      <c r="AZ70" s="228"/>
      <c r="BA70" s="228"/>
      <c r="BB70" s="228"/>
      <c r="BC70" s="229"/>
      <c r="BD70" s="300"/>
      <c r="BE70" s="301"/>
      <c r="BF70" s="301"/>
      <c r="BG70" s="301"/>
      <c r="BH70" s="301"/>
      <c r="BI70" s="301"/>
      <c r="BJ70" s="301"/>
      <c r="BK70" s="301"/>
      <c r="BL70" s="302"/>
    </row>
    <row r="71" spans="1:64">
      <c r="A71" s="331" t="s">
        <v>52</v>
      </c>
      <c r="B71" s="331"/>
      <c r="C71" s="331"/>
      <c r="D71" s="331"/>
      <c r="E71" s="331"/>
      <c r="F71" s="331"/>
      <c r="G71" s="331"/>
      <c r="H71" s="331"/>
      <c r="I71" s="331"/>
      <c r="J71" s="331"/>
      <c r="K71" s="331"/>
      <c r="L71" s="331"/>
      <c r="M71" s="331"/>
      <c r="N71" s="331"/>
      <c r="O71" s="331"/>
      <c r="P71" s="331"/>
      <c r="Q71" s="331"/>
      <c r="R71" s="331"/>
      <c r="S71" s="331"/>
      <c r="T71" s="331"/>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6"/>
      <c r="AU71" s="306"/>
      <c r="AV71" s="306"/>
      <c r="AW71" s="306"/>
      <c r="AX71" s="306"/>
      <c r="AY71" s="306"/>
      <c r="AZ71" s="306"/>
      <c r="BA71" s="306"/>
      <c r="BB71" s="306"/>
      <c r="BC71" s="306"/>
      <c r="BD71" s="305"/>
      <c r="BE71" s="305"/>
      <c r="BF71" s="305"/>
      <c r="BG71" s="305"/>
      <c r="BH71" s="305"/>
      <c r="BI71" s="305"/>
      <c r="BJ71" s="305"/>
      <c r="BK71" s="305"/>
      <c r="BL71" s="305"/>
    </row>
    <row r="72" spans="1:64">
      <c r="A72" s="321" t="s">
        <v>267</v>
      </c>
      <c r="B72" s="321"/>
      <c r="C72" s="321"/>
      <c r="D72" s="321"/>
      <c r="E72" s="321"/>
      <c r="F72" s="321"/>
      <c r="G72" s="321"/>
      <c r="H72" s="321"/>
      <c r="I72" s="321"/>
      <c r="J72" s="321"/>
      <c r="K72" s="321"/>
      <c r="L72" s="321"/>
      <c r="M72" s="321"/>
      <c r="N72" s="321"/>
      <c r="O72" s="321"/>
      <c r="P72" s="321"/>
      <c r="Q72" s="321"/>
      <c r="R72" s="321"/>
      <c r="S72" s="321"/>
      <c r="T72" s="321"/>
      <c r="U72" s="224">
        <v>1</v>
      </c>
      <c r="V72" s="225"/>
      <c r="W72" s="225"/>
      <c r="X72" s="225"/>
      <c r="Y72" s="225"/>
      <c r="Z72" s="225"/>
      <c r="AA72" s="225"/>
      <c r="AB72" s="226"/>
      <c r="AC72" s="224">
        <v>1</v>
      </c>
      <c r="AD72" s="225"/>
      <c r="AE72" s="225"/>
      <c r="AF72" s="225"/>
      <c r="AG72" s="225"/>
      <c r="AH72" s="225"/>
      <c r="AI72" s="225"/>
      <c r="AJ72" s="226"/>
      <c r="AK72" s="239">
        <v>1</v>
      </c>
      <c r="AL72" s="225"/>
      <c r="AM72" s="225"/>
      <c r="AN72" s="225"/>
      <c r="AO72" s="225"/>
      <c r="AP72" s="225"/>
      <c r="AQ72" s="225"/>
      <c r="AR72" s="225"/>
      <c r="AS72" s="226"/>
      <c r="AT72" s="224" t="s">
        <v>120</v>
      </c>
      <c r="AU72" s="225"/>
      <c r="AV72" s="225"/>
      <c r="AW72" s="225"/>
      <c r="AX72" s="225"/>
      <c r="AY72" s="225"/>
      <c r="AZ72" s="225"/>
      <c r="BA72" s="225"/>
      <c r="BB72" s="225"/>
      <c r="BC72" s="226"/>
      <c r="BD72" s="224">
        <v>2</v>
      </c>
      <c r="BE72" s="225"/>
      <c r="BF72" s="225"/>
      <c r="BG72" s="225"/>
      <c r="BH72" s="225"/>
      <c r="BI72" s="225"/>
      <c r="BJ72" s="225"/>
      <c r="BK72" s="225"/>
      <c r="BL72" s="226"/>
    </row>
    <row r="73" spans="1:64">
      <c r="A73" s="328" t="s">
        <v>268</v>
      </c>
      <c r="B73" s="328"/>
      <c r="C73" s="328"/>
      <c r="D73" s="328"/>
      <c r="E73" s="328"/>
      <c r="F73" s="328"/>
      <c r="G73" s="328"/>
      <c r="H73" s="328"/>
      <c r="I73" s="328"/>
      <c r="J73" s="328"/>
      <c r="K73" s="328"/>
      <c r="L73" s="328"/>
      <c r="M73" s="328"/>
      <c r="N73" s="328"/>
      <c r="O73" s="328"/>
      <c r="P73" s="328"/>
      <c r="Q73" s="328"/>
      <c r="R73" s="328"/>
      <c r="S73" s="328"/>
      <c r="T73" s="328"/>
      <c r="U73" s="240"/>
      <c r="V73" s="241"/>
      <c r="W73" s="241"/>
      <c r="X73" s="241"/>
      <c r="Y73" s="241"/>
      <c r="Z73" s="241"/>
      <c r="AA73" s="241"/>
      <c r="AB73" s="242"/>
      <c r="AC73" s="240"/>
      <c r="AD73" s="241"/>
      <c r="AE73" s="241"/>
      <c r="AF73" s="241"/>
      <c r="AG73" s="241"/>
      <c r="AH73" s="241"/>
      <c r="AI73" s="241"/>
      <c r="AJ73" s="242"/>
      <c r="AK73" s="240"/>
      <c r="AL73" s="241"/>
      <c r="AM73" s="241"/>
      <c r="AN73" s="241"/>
      <c r="AO73" s="241"/>
      <c r="AP73" s="241"/>
      <c r="AQ73" s="241"/>
      <c r="AR73" s="241"/>
      <c r="AS73" s="242"/>
      <c r="AT73" s="240"/>
      <c r="AU73" s="241"/>
      <c r="AV73" s="241"/>
      <c r="AW73" s="241"/>
      <c r="AX73" s="241"/>
      <c r="AY73" s="241"/>
      <c r="AZ73" s="241"/>
      <c r="BA73" s="241"/>
      <c r="BB73" s="241"/>
      <c r="BC73" s="242"/>
      <c r="BD73" s="240"/>
      <c r="BE73" s="241"/>
      <c r="BF73" s="241"/>
      <c r="BG73" s="241"/>
      <c r="BH73" s="241"/>
      <c r="BI73" s="241"/>
      <c r="BJ73" s="241"/>
      <c r="BK73" s="241"/>
      <c r="BL73" s="242"/>
    </row>
    <row r="74" spans="1:64">
      <c r="A74" s="328" t="s">
        <v>269</v>
      </c>
      <c r="B74" s="328"/>
      <c r="C74" s="328"/>
      <c r="D74" s="328"/>
      <c r="E74" s="328"/>
      <c r="F74" s="328"/>
      <c r="G74" s="328"/>
      <c r="H74" s="328"/>
      <c r="I74" s="328"/>
      <c r="J74" s="328"/>
      <c r="K74" s="328"/>
      <c r="L74" s="328"/>
      <c r="M74" s="328"/>
      <c r="N74" s="328"/>
      <c r="O74" s="328"/>
      <c r="P74" s="328"/>
      <c r="Q74" s="328"/>
      <c r="R74" s="328"/>
      <c r="S74" s="328"/>
      <c r="T74" s="328"/>
      <c r="U74" s="240"/>
      <c r="V74" s="241"/>
      <c r="W74" s="241"/>
      <c r="X74" s="241"/>
      <c r="Y74" s="241"/>
      <c r="Z74" s="241"/>
      <c r="AA74" s="241"/>
      <c r="AB74" s="242"/>
      <c r="AC74" s="240"/>
      <c r="AD74" s="241"/>
      <c r="AE74" s="241"/>
      <c r="AF74" s="241"/>
      <c r="AG74" s="241"/>
      <c r="AH74" s="241"/>
      <c r="AI74" s="241"/>
      <c r="AJ74" s="242"/>
      <c r="AK74" s="240"/>
      <c r="AL74" s="241"/>
      <c r="AM74" s="241"/>
      <c r="AN74" s="241"/>
      <c r="AO74" s="241"/>
      <c r="AP74" s="241"/>
      <c r="AQ74" s="241"/>
      <c r="AR74" s="241"/>
      <c r="AS74" s="242"/>
      <c r="AT74" s="240"/>
      <c r="AU74" s="241"/>
      <c r="AV74" s="241"/>
      <c r="AW74" s="241"/>
      <c r="AX74" s="241"/>
      <c r="AY74" s="241"/>
      <c r="AZ74" s="241"/>
      <c r="BA74" s="241"/>
      <c r="BB74" s="241"/>
      <c r="BC74" s="242"/>
      <c r="BD74" s="240"/>
      <c r="BE74" s="241"/>
      <c r="BF74" s="241"/>
      <c r="BG74" s="241"/>
      <c r="BH74" s="241"/>
      <c r="BI74" s="241"/>
      <c r="BJ74" s="241"/>
      <c r="BK74" s="241"/>
      <c r="BL74" s="242"/>
    </row>
    <row r="75" spans="1:64" ht="11.4" customHeight="1">
      <c r="A75" s="318" t="s">
        <v>270</v>
      </c>
      <c r="B75" s="318"/>
      <c r="C75" s="318"/>
      <c r="D75" s="318"/>
      <c r="E75" s="318"/>
      <c r="F75" s="318"/>
      <c r="G75" s="318"/>
      <c r="H75" s="318"/>
      <c r="I75" s="318"/>
      <c r="J75" s="318"/>
      <c r="K75" s="318"/>
      <c r="L75" s="318"/>
      <c r="M75" s="318"/>
      <c r="N75" s="318"/>
      <c r="O75" s="318"/>
      <c r="P75" s="318"/>
      <c r="Q75" s="318"/>
      <c r="R75" s="318"/>
      <c r="S75" s="318"/>
      <c r="T75" s="318"/>
      <c r="U75" s="227"/>
      <c r="V75" s="228"/>
      <c r="W75" s="228"/>
      <c r="X75" s="228"/>
      <c r="Y75" s="228"/>
      <c r="Z75" s="228"/>
      <c r="AA75" s="228"/>
      <c r="AB75" s="229"/>
      <c r="AC75" s="227"/>
      <c r="AD75" s="228"/>
      <c r="AE75" s="228"/>
      <c r="AF75" s="228"/>
      <c r="AG75" s="228"/>
      <c r="AH75" s="228"/>
      <c r="AI75" s="228"/>
      <c r="AJ75" s="229"/>
      <c r="AK75" s="227"/>
      <c r="AL75" s="228"/>
      <c r="AM75" s="228"/>
      <c r="AN75" s="228"/>
      <c r="AO75" s="228"/>
      <c r="AP75" s="228"/>
      <c r="AQ75" s="228"/>
      <c r="AR75" s="228"/>
      <c r="AS75" s="229"/>
      <c r="AT75" s="227"/>
      <c r="AU75" s="228"/>
      <c r="AV75" s="228"/>
      <c r="AW75" s="228"/>
      <c r="AX75" s="228"/>
      <c r="AY75" s="228"/>
      <c r="AZ75" s="228"/>
      <c r="BA75" s="228"/>
      <c r="BB75" s="228"/>
      <c r="BC75" s="229"/>
      <c r="BD75" s="227"/>
      <c r="BE75" s="228"/>
      <c r="BF75" s="228"/>
      <c r="BG75" s="228"/>
      <c r="BH75" s="228"/>
      <c r="BI75" s="228"/>
      <c r="BJ75" s="228"/>
      <c r="BK75" s="228"/>
      <c r="BL75" s="229"/>
    </row>
    <row r="76" spans="1:64">
      <c r="A76" s="321" t="s">
        <v>271</v>
      </c>
      <c r="B76" s="321"/>
      <c r="C76" s="321"/>
      <c r="D76" s="321"/>
      <c r="E76" s="321"/>
      <c r="F76" s="321"/>
      <c r="G76" s="321"/>
      <c r="H76" s="321"/>
      <c r="I76" s="321"/>
      <c r="J76" s="321"/>
      <c r="K76" s="321"/>
      <c r="L76" s="321"/>
      <c r="M76" s="321"/>
      <c r="N76" s="321"/>
      <c r="O76" s="321"/>
      <c r="P76" s="321"/>
      <c r="Q76" s="321"/>
      <c r="R76" s="321"/>
      <c r="S76" s="321"/>
      <c r="T76" s="321"/>
      <c r="U76" s="224">
        <f>U81+U83+U86</f>
        <v>3.4000000000000002E-2</v>
      </c>
      <c r="V76" s="225"/>
      <c r="W76" s="225"/>
      <c r="X76" s="225"/>
      <c r="Y76" s="225"/>
      <c r="Z76" s="225"/>
      <c r="AA76" s="225"/>
      <c r="AB76" s="226"/>
      <c r="AC76" s="224">
        <v>0</v>
      </c>
      <c r="AD76" s="225"/>
      <c r="AE76" s="225"/>
      <c r="AF76" s="225"/>
      <c r="AG76" s="225"/>
      <c r="AH76" s="225"/>
      <c r="AI76" s="225"/>
      <c r="AJ76" s="226"/>
      <c r="AK76" s="239">
        <v>1.2</v>
      </c>
      <c r="AL76" s="225"/>
      <c r="AM76" s="225"/>
      <c r="AN76" s="225"/>
      <c r="AO76" s="225"/>
      <c r="AP76" s="225"/>
      <c r="AQ76" s="225"/>
      <c r="AR76" s="225"/>
      <c r="AS76" s="226"/>
      <c r="AT76" s="224" t="s">
        <v>54</v>
      </c>
      <c r="AU76" s="225"/>
      <c r="AV76" s="225"/>
      <c r="AW76" s="225"/>
      <c r="AX76" s="225"/>
      <c r="AY76" s="225"/>
      <c r="AZ76" s="225"/>
      <c r="BA76" s="225"/>
      <c r="BB76" s="225"/>
      <c r="BC76" s="226"/>
      <c r="BD76" s="224">
        <v>2</v>
      </c>
      <c r="BE76" s="225"/>
      <c r="BF76" s="225"/>
      <c r="BG76" s="225"/>
      <c r="BH76" s="225"/>
      <c r="BI76" s="225"/>
      <c r="BJ76" s="225"/>
      <c r="BK76" s="225"/>
      <c r="BL76" s="226"/>
    </row>
    <row r="77" spans="1:64">
      <c r="A77" s="328" t="s">
        <v>272</v>
      </c>
      <c r="B77" s="328"/>
      <c r="C77" s="328"/>
      <c r="D77" s="328"/>
      <c r="E77" s="328"/>
      <c r="F77" s="328"/>
      <c r="G77" s="328"/>
      <c r="H77" s="328"/>
      <c r="I77" s="328"/>
      <c r="J77" s="328"/>
      <c r="K77" s="328"/>
      <c r="L77" s="328"/>
      <c r="M77" s="328"/>
      <c r="N77" s="328"/>
      <c r="O77" s="328"/>
      <c r="P77" s="328"/>
      <c r="Q77" s="328"/>
      <c r="R77" s="328"/>
      <c r="S77" s="328"/>
      <c r="T77" s="328"/>
      <c r="U77" s="240"/>
      <c r="V77" s="241"/>
      <c r="W77" s="241"/>
      <c r="X77" s="241"/>
      <c r="Y77" s="241"/>
      <c r="Z77" s="241"/>
      <c r="AA77" s="241"/>
      <c r="AB77" s="242"/>
      <c r="AC77" s="240"/>
      <c r="AD77" s="241"/>
      <c r="AE77" s="241"/>
      <c r="AF77" s="241"/>
      <c r="AG77" s="241"/>
      <c r="AH77" s="241"/>
      <c r="AI77" s="241"/>
      <c r="AJ77" s="242"/>
      <c r="AK77" s="240"/>
      <c r="AL77" s="241"/>
      <c r="AM77" s="241"/>
      <c r="AN77" s="241"/>
      <c r="AO77" s="241"/>
      <c r="AP77" s="241"/>
      <c r="AQ77" s="241"/>
      <c r="AR77" s="241"/>
      <c r="AS77" s="242"/>
      <c r="AT77" s="240"/>
      <c r="AU77" s="241"/>
      <c r="AV77" s="241"/>
      <c r="AW77" s="241"/>
      <c r="AX77" s="241"/>
      <c r="AY77" s="241"/>
      <c r="AZ77" s="241"/>
      <c r="BA77" s="241"/>
      <c r="BB77" s="241"/>
      <c r="BC77" s="242"/>
      <c r="BD77" s="240"/>
      <c r="BE77" s="241"/>
      <c r="BF77" s="241"/>
      <c r="BG77" s="241"/>
      <c r="BH77" s="241"/>
      <c r="BI77" s="241"/>
      <c r="BJ77" s="241"/>
      <c r="BK77" s="241"/>
      <c r="BL77" s="242"/>
    </row>
    <row r="78" spans="1:64">
      <c r="A78" s="328" t="s">
        <v>273</v>
      </c>
      <c r="B78" s="328"/>
      <c r="C78" s="328"/>
      <c r="D78" s="328"/>
      <c r="E78" s="328"/>
      <c r="F78" s="328"/>
      <c r="G78" s="328"/>
      <c r="H78" s="328"/>
      <c r="I78" s="328"/>
      <c r="J78" s="328"/>
      <c r="K78" s="328"/>
      <c r="L78" s="328"/>
      <c r="M78" s="328"/>
      <c r="N78" s="328"/>
      <c r="O78" s="328"/>
      <c r="P78" s="328"/>
      <c r="Q78" s="328"/>
      <c r="R78" s="328"/>
      <c r="S78" s="328"/>
      <c r="T78" s="328"/>
      <c r="U78" s="240"/>
      <c r="V78" s="241"/>
      <c r="W78" s="241"/>
      <c r="X78" s="241"/>
      <c r="Y78" s="241"/>
      <c r="Z78" s="241"/>
      <c r="AA78" s="241"/>
      <c r="AB78" s="242"/>
      <c r="AC78" s="240"/>
      <c r="AD78" s="241"/>
      <c r="AE78" s="241"/>
      <c r="AF78" s="241"/>
      <c r="AG78" s="241"/>
      <c r="AH78" s="241"/>
      <c r="AI78" s="241"/>
      <c r="AJ78" s="242"/>
      <c r="AK78" s="240"/>
      <c r="AL78" s="241"/>
      <c r="AM78" s="241"/>
      <c r="AN78" s="241"/>
      <c r="AO78" s="241"/>
      <c r="AP78" s="241"/>
      <c r="AQ78" s="241"/>
      <c r="AR78" s="241"/>
      <c r="AS78" s="242"/>
      <c r="AT78" s="240"/>
      <c r="AU78" s="241"/>
      <c r="AV78" s="241"/>
      <c r="AW78" s="241"/>
      <c r="AX78" s="241"/>
      <c r="AY78" s="241"/>
      <c r="AZ78" s="241"/>
      <c r="BA78" s="241"/>
      <c r="BB78" s="241"/>
      <c r="BC78" s="242"/>
      <c r="BD78" s="240"/>
      <c r="BE78" s="241"/>
      <c r="BF78" s="241"/>
      <c r="BG78" s="241"/>
      <c r="BH78" s="241"/>
      <c r="BI78" s="241"/>
      <c r="BJ78" s="241"/>
      <c r="BK78" s="241"/>
      <c r="BL78" s="242"/>
    </row>
    <row r="79" spans="1:64">
      <c r="A79" s="328" t="s">
        <v>274</v>
      </c>
      <c r="B79" s="328"/>
      <c r="C79" s="328"/>
      <c r="D79" s="328"/>
      <c r="E79" s="328"/>
      <c r="F79" s="328"/>
      <c r="G79" s="328"/>
      <c r="H79" s="328"/>
      <c r="I79" s="328"/>
      <c r="J79" s="328"/>
      <c r="K79" s="328"/>
      <c r="L79" s="328"/>
      <c r="M79" s="328"/>
      <c r="N79" s="328"/>
      <c r="O79" s="328"/>
      <c r="P79" s="328"/>
      <c r="Q79" s="328"/>
      <c r="R79" s="328"/>
      <c r="S79" s="328"/>
      <c r="T79" s="328"/>
      <c r="U79" s="240"/>
      <c r="V79" s="241"/>
      <c r="W79" s="241"/>
      <c r="X79" s="241"/>
      <c r="Y79" s="241"/>
      <c r="Z79" s="241"/>
      <c r="AA79" s="241"/>
      <c r="AB79" s="242"/>
      <c r="AC79" s="240"/>
      <c r="AD79" s="241"/>
      <c r="AE79" s="241"/>
      <c r="AF79" s="241"/>
      <c r="AG79" s="241"/>
      <c r="AH79" s="241"/>
      <c r="AI79" s="241"/>
      <c r="AJ79" s="242"/>
      <c r="AK79" s="240"/>
      <c r="AL79" s="241"/>
      <c r="AM79" s="241"/>
      <c r="AN79" s="241"/>
      <c r="AO79" s="241"/>
      <c r="AP79" s="241"/>
      <c r="AQ79" s="241"/>
      <c r="AR79" s="241"/>
      <c r="AS79" s="242"/>
      <c r="AT79" s="240"/>
      <c r="AU79" s="241"/>
      <c r="AV79" s="241"/>
      <c r="AW79" s="241"/>
      <c r="AX79" s="241"/>
      <c r="AY79" s="241"/>
      <c r="AZ79" s="241"/>
      <c r="BA79" s="241"/>
      <c r="BB79" s="241"/>
      <c r="BC79" s="242"/>
      <c r="BD79" s="240"/>
      <c r="BE79" s="241"/>
      <c r="BF79" s="241"/>
      <c r="BG79" s="241"/>
      <c r="BH79" s="241"/>
      <c r="BI79" s="241"/>
      <c r="BJ79" s="241"/>
      <c r="BK79" s="241"/>
      <c r="BL79" s="242"/>
    </row>
    <row r="80" spans="1:64">
      <c r="A80" s="318" t="s">
        <v>275</v>
      </c>
      <c r="B80" s="318"/>
      <c r="C80" s="318"/>
      <c r="D80" s="318"/>
      <c r="E80" s="318"/>
      <c r="F80" s="318"/>
      <c r="G80" s="318"/>
      <c r="H80" s="318"/>
      <c r="I80" s="318"/>
      <c r="J80" s="318"/>
      <c r="K80" s="318"/>
      <c r="L80" s="318"/>
      <c r="M80" s="318"/>
      <c r="N80" s="318"/>
      <c r="O80" s="318"/>
      <c r="P80" s="318"/>
      <c r="Q80" s="318"/>
      <c r="R80" s="318"/>
      <c r="S80" s="318"/>
      <c r="T80" s="318"/>
      <c r="U80" s="227"/>
      <c r="V80" s="228"/>
      <c r="W80" s="228"/>
      <c r="X80" s="228"/>
      <c r="Y80" s="228"/>
      <c r="Z80" s="228"/>
      <c r="AA80" s="228"/>
      <c r="AB80" s="229"/>
      <c r="AC80" s="227"/>
      <c r="AD80" s="228"/>
      <c r="AE80" s="228"/>
      <c r="AF80" s="228"/>
      <c r="AG80" s="228"/>
      <c r="AH80" s="228"/>
      <c r="AI80" s="228"/>
      <c r="AJ80" s="229"/>
      <c r="AK80" s="227"/>
      <c r="AL80" s="228"/>
      <c r="AM80" s="228"/>
      <c r="AN80" s="228"/>
      <c r="AO80" s="228"/>
      <c r="AP80" s="228"/>
      <c r="AQ80" s="228"/>
      <c r="AR80" s="228"/>
      <c r="AS80" s="229"/>
      <c r="AT80" s="227"/>
      <c r="AU80" s="228"/>
      <c r="AV80" s="228"/>
      <c r="AW80" s="228"/>
      <c r="AX80" s="228"/>
      <c r="AY80" s="228"/>
      <c r="AZ80" s="228"/>
      <c r="BA80" s="228"/>
      <c r="BB80" s="228"/>
      <c r="BC80" s="229"/>
      <c r="BD80" s="227"/>
      <c r="BE80" s="228"/>
      <c r="BF80" s="228"/>
      <c r="BG80" s="228"/>
      <c r="BH80" s="228"/>
      <c r="BI80" s="228"/>
      <c r="BJ80" s="228"/>
      <c r="BK80" s="228"/>
      <c r="BL80" s="229"/>
    </row>
    <row r="81" spans="1:64" ht="16.2" customHeight="1">
      <c r="A81" s="330" t="s">
        <v>276</v>
      </c>
      <c r="B81" s="321"/>
      <c r="C81" s="321"/>
      <c r="D81" s="321"/>
      <c r="E81" s="321"/>
      <c r="F81" s="321"/>
      <c r="G81" s="321"/>
      <c r="H81" s="321"/>
      <c r="I81" s="321"/>
      <c r="J81" s="321"/>
      <c r="K81" s="321"/>
      <c r="L81" s="321"/>
      <c r="M81" s="321"/>
      <c r="N81" s="321"/>
      <c r="O81" s="321"/>
      <c r="P81" s="321"/>
      <c r="Q81" s="321"/>
      <c r="R81" s="321"/>
      <c r="S81" s="321"/>
      <c r="T81" s="321"/>
      <c r="U81" s="224">
        <v>3.1E-2</v>
      </c>
      <c r="V81" s="225"/>
      <c r="W81" s="225"/>
      <c r="X81" s="225"/>
      <c r="Y81" s="225"/>
      <c r="Z81" s="225"/>
      <c r="AA81" s="225"/>
      <c r="AB81" s="226"/>
      <c r="AC81" s="224">
        <v>0</v>
      </c>
      <c r="AD81" s="225"/>
      <c r="AE81" s="225"/>
      <c r="AF81" s="225"/>
      <c r="AG81" s="225"/>
      <c r="AH81" s="225"/>
      <c r="AI81" s="225"/>
      <c r="AJ81" s="226"/>
      <c r="AK81" s="239">
        <v>1.2</v>
      </c>
      <c r="AL81" s="225"/>
      <c r="AM81" s="225"/>
      <c r="AN81" s="225"/>
      <c r="AO81" s="225"/>
      <c r="AP81" s="225"/>
      <c r="AQ81" s="225"/>
      <c r="AR81" s="225"/>
      <c r="AS81" s="226"/>
      <c r="AT81" s="224" t="s">
        <v>47</v>
      </c>
      <c r="AU81" s="225"/>
      <c r="AV81" s="225"/>
      <c r="AW81" s="225"/>
      <c r="AX81" s="225"/>
      <c r="AY81" s="225"/>
      <c r="AZ81" s="225"/>
      <c r="BA81" s="225"/>
      <c r="BB81" s="225"/>
      <c r="BC81" s="226"/>
      <c r="BD81" s="224" t="s">
        <v>47</v>
      </c>
      <c r="BE81" s="225"/>
      <c r="BF81" s="225"/>
      <c r="BG81" s="225"/>
      <c r="BH81" s="225"/>
      <c r="BI81" s="225"/>
      <c r="BJ81" s="225"/>
      <c r="BK81" s="225"/>
      <c r="BL81" s="226"/>
    </row>
    <row r="82" spans="1:64" ht="19.5" customHeight="1">
      <c r="A82" s="318" t="s">
        <v>277</v>
      </c>
      <c r="B82" s="318"/>
      <c r="C82" s="318"/>
      <c r="D82" s="318"/>
      <c r="E82" s="318"/>
      <c r="F82" s="318"/>
      <c r="G82" s="318"/>
      <c r="H82" s="318"/>
      <c r="I82" s="318"/>
      <c r="J82" s="318"/>
      <c r="K82" s="318"/>
      <c r="L82" s="318"/>
      <c r="M82" s="318"/>
      <c r="N82" s="318"/>
      <c r="O82" s="318"/>
      <c r="P82" s="318"/>
      <c r="Q82" s="318"/>
      <c r="R82" s="318"/>
      <c r="S82" s="318"/>
      <c r="T82" s="318"/>
      <c r="U82" s="227"/>
      <c r="V82" s="228"/>
      <c r="W82" s="228"/>
      <c r="X82" s="228"/>
      <c r="Y82" s="228"/>
      <c r="Z82" s="228"/>
      <c r="AA82" s="228"/>
      <c r="AB82" s="229"/>
      <c r="AC82" s="227"/>
      <c r="AD82" s="228"/>
      <c r="AE82" s="228"/>
      <c r="AF82" s="228"/>
      <c r="AG82" s="228"/>
      <c r="AH82" s="228"/>
      <c r="AI82" s="228"/>
      <c r="AJ82" s="229"/>
      <c r="AK82" s="227"/>
      <c r="AL82" s="228"/>
      <c r="AM82" s="228"/>
      <c r="AN82" s="228"/>
      <c r="AO82" s="228"/>
      <c r="AP82" s="228"/>
      <c r="AQ82" s="228"/>
      <c r="AR82" s="228"/>
      <c r="AS82" s="229"/>
      <c r="AT82" s="227"/>
      <c r="AU82" s="228"/>
      <c r="AV82" s="228"/>
      <c r="AW82" s="228"/>
      <c r="AX82" s="228"/>
      <c r="AY82" s="228"/>
      <c r="AZ82" s="228"/>
      <c r="BA82" s="228"/>
      <c r="BB82" s="228"/>
      <c r="BC82" s="229"/>
      <c r="BD82" s="227"/>
      <c r="BE82" s="228"/>
      <c r="BF82" s="228"/>
      <c r="BG82" s="228"/>
      <c r="BH82" s="228"/>
      <c r="BI82" s="228"/>
      <c r="BJ82" s="228"/>
      <c r="BK82" s="228"/>
      <c r="BL82" s="229"/>
    </row>
    <row r="83" spans="1:64">
      <c r="A83" s="321" t="s">
        <v>278</v>
      </c>
      <c r="B83" s="321"/>
      <c r="C83" s="321"/>
      <c r="D83" s="321"/>
      <c r="E83" s="321"/>
      <c r="F83" s="321"/>
      <c r="G83" s="321"/>
      <c r="H83" s="321"/>
      <c r="I83" s="321"/>
      <c r="J83" s="321"/>
      <c r="K83" s="321"/>
      <c r="L83" s="321"/>
      <c r="M83" s="321"/>
      <c r="N83" s="321"/>
      <c r="O83" s="321"/>
      <c r="P83" s="321"/>
      <c r="Q83" s="321"/>
      <c r="R83" s="321"/>
      <c r="S83" s="321"/>
      <c r="T83" s="321"/>
      <c r="U83" s="224">
        <v>3.0000000000000001E-3</v>
      </c>
      <c r="V83" s="225"/>
      <c r="W83" s="225"/>
      <c r="X83" s="225"/>
      <c r="Y83" s="225"/>
      <c r="Z83" s="225"/>
      <c r="AA83" s="225"/>
      <c r="AB83" s="226"/>
      <c r="AC83" s="224">
        <v>0</v>
      </c>
      <c r="AD83" s="225"/>
      <c r="AE83" s="225"/>
      <c r="AF83" s="225"/>
      <c r="AG83" s="225"/>
      <c r="AH83" s="225"/>
      <c r="AI83" s="225"/>
      <c r="AJ83" s="226"/>
      <c r="AK83" s="239">
        <v>1.2</v>
      </c>
      <c r="AL83" s="225"/>
      <c r="AM83" s="225"/>
      <c r="AN83" s="225"/>
      <c r="AO83" s="225"/>
      <c r="AP83" s="225"/>
      <c r="AQ83" s="225"/>
      <c r="AR83" s="225"/>
      <c r="AS83" s="226"/>
      <c r="AT83" s="224" t="s">
        <v>47</v>
      </c>
      <c r="AU83" s="225"/>
      <c r="AV83" s="225"/>
      <c r="AW83" s="225"/>
      <c r="AX83" s="225"/>
      <c r="AY83" s="225"/>
      <c r="AZ83" s="225"/>
      <c r="BA83" s="225"/>
      <c r="BB83" s="225"/>
      <c r="BC83" s="226"/>
      <c r="BD83" s="224" t="s">
        <v>47</v>
      </c>
      <c r="BE83" s="225"/>
      <c r="BF83" s="225"/>
      <c r="BG83" s="225"/>
      <c r="BH83" s="225"/>
      <c r="BI83" s="225"/>
      <c r="BJ83" s="225"/>
      <c r="BK83" s="225"/>
      <c r="BL83" s="226"/>
    </row>
    <row r="84" spans="1:64">
      <c r="A84" s="328" t="s">
        <v>279</v>
      </c>
      <c r="B84" s="328"/>
      <c r="C84" s="328"/>
      <c r="D84" s="328"/>
      <c r="E84" s="328"/>
      <c r="F84" s="328"/>
      <c r="G84" s="328"/>
      <c r="H84" s="328"/>
      <c r="I84" s="328"/>
      <c r="J84" s="328"/>
      <c r="K84" s="328"/>
      <c r="L84" s="328"/>
      <c r="M84" s="328"/>
      <c r="N84" s="328"/>
      <c r="O84" s="328"/>
      <c r="P84" s="328"/>
      <c r="Q84" s="328"/>
      <c r="R84" s="328"/>
      <c r="S84" s="328"/>
      <c r="T84" s="328"/>
      <c r="U84" s="240"/>
      <c r="V84" s="241"/>
      <c r="W84" s="241"/>
      <c r="X84" s="241"/>
      <c r="Y84" s="241"/>
      <c r="Z84" s="241"/>
      <c r="AA84" s="241"/>
      <c r="AB84" s="242"/>
      <c r="AC84" s="240"/>
      <c r="AD84" s="241"/>
      <c r="AE84" s="241"/>
      <c r="AF84" s="241"/>
      <c r="AG84" s="241"/>
      <c r="AH84" s="241"/>
      <c r="AI84" s="241"/>
      <c r="AJ84" s="242"/>
      <c r="AK84" s="240"/>
      <c r="AL84" s="241"/>
      <c r="AM84" s="241"/>
      <c r="AN84" s="241"/>
      <c r="AO84" s="241"/>
      <c r="AP84" s="241"/>
      <c r="AQ84" s="241"/>
      <c r="AR84" s="241"/>
      <c r="AS84" s="242"/>
      <c r="AT84" s="240"/>
      <c r="AU84" s="241"/>
      <c r="AV84" s="241"/>
      <c r="AW84" s="241"/>
      <c r="AX84" s="241"/>
      <c r="AY84" s="241"/>
      <c r="AZ84" s="241"/>
      <c r="BA84" s="241"/>
      <c r="BB84" s="241"/>
      <c r="BC84" s="242"/>
      <c r="BD84" s="240"/>
      <c r="BE84" s="241"/>
      <c r="BF84" s="241"/>
      <c r="BG84" s="241"/>
      <c r="BH84" s="241"/>
      <c r="BI84" s="241"/>
      <c r="BJ84" s="241"/>
      <c r="BK84" s="241"/>
      <c r="BL84" s="242"/>
    </row>
    <row r="85" spans="1:64">
      <c r="A85" s="318" t="s">
        <v>280</v>
      </c>
      <c r="B85" s="318"/>
      <c r="C85" s="318"/>
      <c r="D85" s="318"/>
      <c r="E85" s="318"/>
      <c r="F85" s="318"/>
      <c r="G85" s="318"/>
      <c r="H85" s="318"/>
      <c r="I85" s="318"/>
      <c r="J85" s="318"/>
      <c r="K85" s="318"/>
      <c r="L85" s="318"/>
      <c r="M85" s="318"/>
      <c r="N85" s="318"/>
      <c r="O85" s="318"/>
      <c r="P85" s="318"/>
      <c r="Q85" s="318"/>
      <c r="R85" s="318"/>
      <c r="S85" s="318"/>
      <c r="T85" s="318"/>
      <c r="U85" s="227"/>
      <c r="V85" s="228"/>
      <c r="W85" s="228"/>
      <c r="X85" s="228"/>
      <c r="Y85" s="228"/>
      <c r="Z85" s="228"/>
      <c r="AA85" s="228"/>
      <c r="AB85" s="229"/>
      <c r="AC85" s="227"/>
      <c r="AD85" s="228"/>
      <c r="AE85" s="228"/>
      <c r="AF85" s="228"/>
      <c r="AG85" s="228"/>
      <c r="AH85" s="228"/>
      <c r="AI85" s="228"/>
      <c r="AJ85" s="229"/>
      <c r="AK85" s="227"/>
      <c r="AL85" s="228"/>
      <c r="AM85" s="228"/>
      <c r="AN85" s="228"/>
      <c r="AO85" s="228"/>
      <c r="AP85" s="228"/>
      <c r="AQ85" s="228"/>
      <c r="AR85" s="228"/>
      <c r="AS85" s="229"/>
      <c r="AT85" s="227"/>
      <c r="AU85" s="228"/>
      <c r="AV85" s="228"/>
      <c r="AW85" s="228"/>
      <c r="AX85" s="228"/>
      <c r="AY85" s="228"/>
      <c r="AZ85" s="228"/>
      <c r="BA85" s="228"/>
      <c r="BB85" s="228"/>
      <c r="BC85" s="229"/>
      <c r="BD85" s="227"/>
      <c r="BE85" s="228"/>
      <c r="BF85" s="228"/>
      <c r="BG85" s="228"/>
      <c r="BH85" s="228"/>
      <c r="BI85" s="228"/>
      <c r="BJ85" s="228"/>
      <c r="BK85" s="228"/>
      <c r="BL85" s="229"/>
    </row>
    <row r="86" spans="1:64">
      <c r="A86" s="321" t="s">
        <v>281</v>
      </c>
      <c r="B86" s="321"/>
      <c r="C86" s="321"/>
      <c r="D86" s="321"/>
      <c r="E86" s="321"/>
      <c r="F86" s="321"/>
      <c r="G86" s="321"/>
      <c r="H86" s="321"/>
      <c r="I86" s="321"/>
      <c r="J86" s="321"/>
      <c r="K86" s="321"/>
      <c r="L86" s="321"/>
      <c r="M86" s="321"/>
      <c r="N86" s="321"/>
      <c r="O86" s="321"/>
      <c r="P86" s="321"/>
      <c r="Q86" s="321"/>
      <c r="R86" s="321"/>
      <c r="S86" s="321"/>
      <c r="T86" s="321"/>
      <c r="U86" s="224">
        <v>0</v>
      </c>
      <c r="V86" s="225"/>
      <c r="W86" s="225"/>
      <c r="X86" s="225"/>
      <c r="Y86" s="225"/>
      <c r="Z86" s="225"/>
      <c r="AA86" s="225"/>
      <c r="AB86" s="226"/>
      <c r="AC86" s="224">
        <v>0</v>
      </c>
      <c r="AD86" s="225"/>
      <c r="AE86" s="225"/>
      <c r="AF86" s="225"/>
      <c r="AG86" s="225"/>
      <c r="AH86" s="225"/>
      <c r="AI86" s="225"/>
      <c r="AJ86" s="226"/>
      <c r="AK86" s="239">
        <v>1</v>
      </c>
      <c r="AL86" s="225"/>
      <c r="AM86" s="225"/>
      <c r="AN86" s="225"/>
      <c r="AO86" s="225"/>
      <c r="AP86" s="225"/>
      <c r="AQ86" s="225"/>
      <c r="AR86" s="225"/>
      <c r="AS86" s="226"/>
      <c r="AT86" s="224" t="s">
        <v>47</v>
      </c>
      <c r="AU86" s="225"/>
      <c r="AV86" s="225"/>
      <c r="AW86" s="225"/>
      <c r="AX86" s="225"/>
      <c r="AY86" s="225"/>
      <c r="AZ86" s="225"/>
      <c r="BA86" s="225"/>
      <c r="BB86" s="225"/>
      <c r="BC86" s="226"/>
      <c r="BD86" s="224" t="s">
        <v>47</v>
      </c>
      <c r="BE86" s="225"/>
      <c r="BF86" s="225"/>
      <c r="BG86" s="225"/>
      <c r="BH86" s="225"/>
      <c r="BI86" s="225"/>
      <c r="BJ86" s="225"/>
      <c r="BK86" s="225"/>
      <c r="BL86" s="226"/>
    </row>
    <row r="87" spans="1:64" ht="13.2" customHeight="1">
      <c r="A87" s="318" t="s">
        <v>282</v>
      </c>
      <c r="B87" s="318"/>
      <c r="C87" s="318"/>
      <c r="D87" s="318"/>
      <c r="E87" s="318"/>
      <c r="F87" s="318"/>
      <c r="G87" s="318"/>
      <c r="H87" s="318"/>
      <c r="I87" s="318"/>
      <c r="J87" s="318"/>
      <c r="K87" s="318"/>
      <c r="L87" s="318"/>
      <c r="M87" s="318"/>
      <c r="N87" s="318"/>
      <c r="O87" s="318"/>
      <c r="P87" s="318"/>
      <c r="Q87" s="318"/>
      <c r="R87" s="318"/>
      <c r="S87" s="318"/>
      <c r="T87" s="318"/>
      <c r="U87" s="227"/>
      <c r="V87" s="228"/>
      <c r="W87" s="228"/>
      <c r="X87" s="228"/>
      <c r="Y87" s="228"/>
      <c r="Z87" s="228"/>
      <c r="AA87" s="228"/>
      <c r="AB87" s="229"/>
      <c r="AC87" s="227"/>
      <c r="AD87" s="228"/>
      <c r="AE87" s="228"/>
      <c r="AF87" s="228"/>
      <c r="AG87" s="228"/>
      <c r="AH87" s="228"/>
      <c r="AI87" s="228"/>
      <c r="AJ87" s="229"/>
      <c r="AK87" s="227"/>
      <c r="AL87" s="228"/>
      <c r="AM87" s="228"/>
      <c r="AN87" s="228"/>
      <c r="AO87" s="228"/>
      <c r="AP87" s="228"/>
      <c r="AQ87" s="228"/>
      <c r="AR87" s="228"/>
      <c r="AS87" s="229"/>
      <c r="AT87" s="227"/>
      <c r="AU87" s="228"/>
      <c r="AV87" s="228"/>
      <c r="AW87" s="228"/>
      <c r="AX87" s="228"/>
      <c r="AY87" s="228"/>
      <c r="AZ87" s="228"/>
      <c r="BA87" s="228"/>
      <c r="BB87" s="228"/>
      <c r="BC87" s="229"/>
      <c r="BD87" s="227"/>
      <c r="BE87" s="228"/>
      <c r="BF87" s="228"/>
      <c r="BG87" s="228"/>
      <c r="BH87" s="228"/>
      <c r="BI87" s="228"/>
      <c r="BJ87" s="228"/>
      <c r="BK87" s="228"/>
      <c r="BL87" s="229"/>
    </row>
    <row r="88" spans="1:64">
      <c r="A88" s="330" t="s">
        <v>283</v>
      </c>
      <c r="B88" s="321"/>
      <c r="C88" s="321"/>
      <c r="D88" s="321"/>
      <c r="E88" s="321"/>
      <c r="F88" s="321"/>
      <c r="G88" s="321"/>
      <c r="H88" s="321"/>
      <c r="I88" s="321"/>
      <c r="J88" s="321"/>
      <c r="K88" s="321"/>
      <c r="L88" s="321"/>
      <c r="M88" s="321"/>
      <c r="N88" s="321"/>
      <c r="O88" s="321"/>
      <c r="P88" s="321"/>
      <c r="Q88" s="321"/>
      <c r="R88" s="321"/>
      <c r="S88" s="321"/>
      <c r="T88" s="321"/>
      <c r="U88" s="224" t="s">
        <v>47</v>
      </c>
      <c r="V88" s="225"/>
      <c r="W88" s="225"/>
      <c r="X88" s="225"/>
      <c r="Y88" s="225"/>
      <c r="Z88" s="225"/>
      <c r="AA88" s="225"/>
      <c r="AB88" s="226"/>
      <c r="AC88" s="224" t="s">
        <v>47</v>
      </c>
      <c r="AD88" s="225"/>
      <c r="AE88" s="225"/>
      <c r="AF88" s="225"/>
      <c r="AG88" s="225"/>
      <c r="AH88" s="225"/>
      <c r="AI88" s="225"/>
      <c r="AJ88" s="226"/>
      <c r="AK88" s="224" t="s">
        <v>47</v>
      </c>
      <c r="AL88" s="225"/>
      <c r="AM88" s="225"/>
      <c r="AN88" s="225"/>
      <c r="AO88" s="225"/>
      <c r="AP88" s="225"/>
      <c r="AQ88" s="225"/>
      <c r="AR88" s="225"/>
      <c r="AS88" s="226"/>
      <c r="AT88" s="224" t="s">
        <v>47</v>
      </c>
      <c r="AU88" s="225"/>
      <c r="AV88" s="225"/>
      <c r="AW88" s="225"/>
      <c r="AX88" s="225"/>
      <c r="AY88" s="225"/>
      <c r="AZ88" s="225"/>
      <c r="BA88" s="225"/>
      <c r="BB88" s="225"/>
      <c r="BC88" s="226"/>
      <c r="BD88" s="294">
        <f>BD91</f>
        <v>2</v>
      </c>
      <c r="BE88" s="295"/>
      <c r="BF88" s="295"/>
      <c r="BG88" s="295"/>
      <c r="BH88" s="295"/>
      <c r="BI88" s="295"/>
      <c r="BJ88" s="295"/>
      <c r="BK88" s="295"/>
      <c r="BL88" s="296"/>
    </row>
    <row r="89" spans="1:64">
      <c r="A89" s="329" t="s">
        <v>284</v>
      </c>
      <c r="B89" s="328"/>
      <c r="C89" s="328"/>
      <c r="D89" s="328"/>
      <c r="E89" s="328"/>
      <c r="F89" s="328"/>
      <c r="G89" s="328"/>
      <c r="H89" s="328"/>
      <c r="I89" s="328"/>
      <c r="J89" s="328"/>
      <c r="K89" s="328"/>
      <c r="L89" s="328"/>
      <c r="M89" s="328"/>
      <c r="N89" s="328"/>
      <c r="O89" s="328"/>
      <c r="P89" s="328"/>
      <c r="Q89" s="328"/>
      <c r="R89" s="328"/>
      <c r="S89" s="328"/>
      <c r="T89" s="328"/>
      <c r="U89" s="240"/>
      <c r="V89" s="241"/>
      <c r="W89" s="241"/>
      <c r="X89" s="241"/>
      <c r="Y89" s="241"/>
      <c r="Z89" s="241"/>
      <c r="AA89" s="241"/>
      <c r="AB89" s="242"/>
      <c r="AC89" s="240"/>
      <c r="AD89" s="241"/>
      <c r="AE89" s="241"/>
      <c r="AF89" s="241"/>
      <c r="AG89" s="241"/>
      <c r="AH89" s="241"/>
      <c r="AI89" s="241"/>
      <c r="AJ89" s="242"/>
      <c r="AK89" s="240"/>
      <c r="AL89" s="241"/>
      <c r="AM89" s="241"/>
      <c r="AN89" s="241"/>
      <c r="AO89" s="241"/>
      <c r="AP89" s="241"/>
      <c r="AQ89" s="241"/>
      <c r="AR89" s="241"/>
      <c r="AS89" s="242"/>
      <c r="AT89" s="240"/>
      <c r="AU89" s="241"/>
      <c r="AV89" s="241"/>
      <c r="AW89" s="241"/>
      <c r="AX89" s="241"/>
      <c r="AY89" s="241"/>
      <c r="AZ89" s="241"/>
      <c r="BA89" s="241"/>
      <c r="BB89" s="241"/>
      <c r="BC89" s="242"/>
      <c r="BD89" s="297"/>
      <c r="BE89" s="298"/>
      <c r="BF89" s="298"/>
      <c r="BG89" s="298"/>
      <c r="BH89" s="298"/>
      <c r="BI89" s="298"/>
      <c r="BJ89" s="298"/>
      <c r="BK89" s="298"/>
      <c r="BL89" s="299"/>
    </row>
    <row r="90" spans="1:64">
      <c r="A90" s="318" t="s">
        <v>285</v>
      </c>
      <c r="B90" s="318"/>
      <c r="C90" s="318"/>
      <c r="D90" s="318"/>
      <c r="E90" s="318"/>
      <c r="F90" s="318"/>
      <c r="G90" s="318"/>
      <c r="H90" s="318"/>
      <c r="I90" s="318"/>
      <c r="J90" s="318"/>
      <c r="K90" s="318"/>
      <c r="L90" s="318"/>
      <c r="M90" s="318"/>
      <c r="N90" s="318"/>
      <c r="O90" s="318"/>
      <c r="P90" s="318"/>
      <c r="Q90" s="318"/>
      <c r="R90" s="318"/>
      <c r="S90" s="318"/>
      <c r="T90" s="318"/>
      <c r="U90" s="227"/>
      <c r="V90" s="228"/>
      <c r="W90" s="228"/>
      <c r="X90" s="228"/>
      <c r="Y90" s="228"/>
      <c r="Z90" s="228"/>
      <c r="AA90" s="228"/>
      <c r="AB90" s="229"/>
      <c r="AC90" s="227"/>
      <c r="AD90" s="228"/>
      <c r="AE90" s="228"/>
      <c r="AF90" s="228"/>
      <c r="AG90" s="228"/>
      <c r="AH90" s="228"/>
      <c r="AI90" s="228"/>
      <c r="AJ90" s="229"/>
      <c r="AK90" s="227"/>
      <c r="AL90" s="228"/>
      <c r="AM90" s="228"/>
      <c r="AN90" s="228"/>
      <c r="AO90" s="228"/>
      <c r="AP90" s="228"/>
      <c r="AQ90" s="228"/>
      <c r="AR90" s="228"/>
      <c r="AS90" s="229"/>
      <c r="AT90" s="227"/>
      <c r="AU90" s="228"/>
      <c r="AV90" s="228"/>
      <c r="AW90" s="228"/>
      <c r="AX90" s="228"/>
      <c r="AY90" s="228"/>
      <c r="AZ90" s="228"/>
      <c r="BA90" s="228"/>
      <c r="BB90" s="228"/>
      <c r="BC90" s="229"/>
      <c r="BD90" s="300"/>
      <c r="BE90" s="301"/>
      <c r="BF90" s="301"/>
      <c r="BG90" s="301"/>
      <c r="BH90" s="301"/>
      <c r="BI90" s="301"/>
      <c r="BJ90" s="301"/>
      <c r="BK90" s="301"/>
      <c r="BL90" s="302"/>
    </row>
    <row r="91" spans="1:64">
      <c r="A91" s="321" t="s">
        <v>211</v>
      </c>
      <c r="B91" s="321"/>
      <c r="C91" s="321"/>
      <c r="D91" s="321"/>
      <c r="E91" s="321"/>
      <c r="F91" s="321"/>
      <c r="G91" s="321"/>
      <c r="H91" s="321"/>
      <c r="I91" s="321"/>
      <c r="J91" s="321"/>
      <c r="K91" s="321"/>
      <c r="L91" s="321"/>
      <c r="M91" s="321"/>
      <c r="N91" s="321"/>
      <c r="O91" s="321"/>
      <c r="P91" s="321"/>
      <c r="Q91" s="321"/>
      <c r="R91" s="321"/>
      <c r="S91" s="321"/>
      <c r="T91" s="321"/>
      <c r="U91" s="224">
        <v>0</v>
      </c>
      <c r="V91" s="225"/>
      <c r="W91" s="225"/>
      <c r="X91" s="225"/>
      <c r="Y91" s="225"/>
      <c r="Z91" s="225"/>
      <c r="AA91" s="225"/>
      <c r="AB91" s="226"/>
      <c r="AC91" s="224">
        <v>0</v>
      </c>
      <c r="AD91" s="225"/>
      <c r="AE91" s="225"/>
      <c r="AF91" s="225"/>
      <c r="AG91" s="225"/>
      <c r="AH91" s="225"/>
      <c r="AI91" s="225"/>
      <c r="AJ91" s="226"/>
      <c r="AK91" s="239">
        <v>1</v>
      </c>
      <c r="AL91" s="225"/>
      <c r="AM91" s="225"/>
      <c r="AN91" s="225"/>
      <c r="AO91" s="225"/>
      <c r="AP91" s="225"/>
      <c r="AQ91" s="225"/>
      <c r="AR91" s="225"/>
      <c r="AS91" s="226"/>
      <c r="AT91" s="224" t="s">
        <v>120</v>
      </c>
      <c r="AU91" s="225"/>
      <c r="AV91" s="225"/>
      <c r="AW91" s="225"/>
      <c r="AX91" s="225"/>
      <c r="AY91" s="225"/>
      <c r="AZ91" s="225"/>
      <c r="BA91" s="225"/>
      <c r="BB91" s="225"/>
      <c r="BC91" s="226"/>
      <c r="BD91" s="224">
        <v>2</v>
      </c>
      <c r="BE91" s="225"/>
      <c r="BF91" s="225"/>
      <c r="BG91" s="225"/>
      <c r="BH91" s="225"/>
      <c r="BI91" s="225"/>
      <c r="BJ91" s="225"/>
      <c r="BK91" s="225"/>
      <c r="BL91" s="226"/>
    </row>
    <row r="92" spans="1:64">
      <c r="A92" s="328" t="s">
        <v>286</v>
      </c>
      <c r="B92" s="328"/>
      <c r="C92" s="328"/>
      <c r="D92" s="328"/>
      <c r="E92" s="328"/>
      <c r="F92" s="328"/>
      <c r="G92" s="328"/>
      <c r="H92" s="328"/>
      <c r="I92" s="328"/>
      <c r="J92" s="328"/>
      <c r="K92" s="328"/>
      <c r="L92" s="328"/>
      <c r="M92" s="328"/>
      <c r="N92" s="328"/>
      <c r="O92" s="328"/>
      <c r="P92" s="328"/>
      <c r="Q92" s="328"/>
      <c r="R92" s="328"/>
      <c r="S92" s="328"/>
      <c r="T92" s="328"/>
      <c r="U92" s="240"/>
      <c r="V92" s="241"/>
      <c r="W92" s="241"/>
      <c r="X92" s="241"/>
      <c r="Y92" s="241"/>
      <c r="Z92" s="241"/>
      <c r="AA92" s="241"/>
      <c r="AB92" s="242"/>
      <c r="AC92" s="240"/>
      <c r="AD92" s="241"/>
      <c r="AE92" s="241"/>
      <c r="AF92" s="241"/>
      <c r="AG92" s="241"/>
      <c r="AH92" s="241"/>
      <c r="AI92" s="241"/>
      <c r="AJ92" s="242"/>
      <c r="AK92" s="240"/>
      <c r="AL92" s="241"/>
      <c r="AM92" s="241"/>
      <c r="AN92" s="241"/>
      <c r="AO92" s="241"/>
      <c r="AP92" s="241"/>
      <c r="AQ92" s="241"/>
      <c r="AR92" s="241"/>
      <c r="AS92" s="242"/>
      <c r="AT92" s="240"/>
      <c r="AU92" s="241"/>
      <c r="AV92" s="241"/>
      <c r="AW92" s="241"/>
      <c r="AX92" s="241"/>
      <c r="AY92" s="241"/>
      <c r="AZ92" s="241"/>
      <c r="BA92" s="241"/>
      <c r="BB92" s="241"/>
      <c r="BC92" s="242"/>
      <c r="BD92" s="240"/>
      <c r="BE92" s="241"/>
      <c r="BF92" s="241"/>
      <c r="BG92" s="241"/>
      <c r="BH92" s="241"/>
      <c r="BI92" s="241"/>
      <c r="BJ92" s="241"/>
      <c r="BK92" s="241"/>
      <c r="BL92" s="242"/>
    </row>
    <row r="93" spans="1:64">
      <c r="A93" s="332" t="s">
        <v>287</v>
      </c>
      <c r="B93" s="333"/>
      <c r="C93" s="333"/>
      <c r="D93" s="333"/>
      <c r="E93" s="333"/>
      <c r="F93" s="333"/>
      <c r="G93" s="333"/>
      <c r="H93" s="333"/>
      <c r="I93" s="333"/>
      <c r="J93" s="333"/>
      <c r="K93" s="333"/>
      <c r="L93" s="333"/>
      <c r="M93" s="333"/>
      <c r="N93" s="333"/>
      <c r="O93" s="333"/>
      <c r="P93" s="333"/>
      <c r="Q93" s="333"/>
      <c r="R93" s="333"/>
      <c r="S93" s="333"/>
      <c r="T93" s="334"/>
      <c r="U93" s="240"/>
      <c r="V93" s="241"/>
      <c r="W93" s="241"/>
      <c r="X93" s="241"/>
      <c r="Y93" s="241"/>
      <c r="Z93" s="241"/>
      <c r="AA93" s="241"/>
      <c r="AB93" s="242"/>
      <c r="AC93" s="240"/>
      <c r="AD93" s="241"/>
      <c r="AE93" s="241"/>
      <c r="AF93" s="241"/>
      <c r="AG93" s="241"/>
      <c r="AH93" s="241"/>
      <c r="AI93" s="241"/>
      <c r="AJ93" s="242"/>
      <c r="AK93" s="240"/>
      <c r="AL93" s="241"/>
      <c r="AM93" s="241"/>
      <c r="AN93" s="241"/>
      <c r="AO93" s="241"/>
      <c r="AP93" s="241"/>
      <c r="AQ93" s="241"/>
      <c r="AR93" s="241"/>
      <c r="AS93" s="242"/>
      <c r="AT93" s="240"/>
      <c r="AU93" s="241"/>
      <c r="AV93" s="241"/>
      <c r="AW93" s="241"/>
      <c r="AX93" s="241"/>
      <c r="AY93" s="241"/>
      <c r="AZ93" s="241"/>
      <c r="BA93" s="241"/>
      <c r="BB93" s="241"/>
      <c r="BC93" s="242"/>
      <c r="BD93" s="240"/>
      <c r="BE93" s="241"/>
      <c r="BF93" s="241"/>
      <c r="BG93" s="241"/>
      <c r="BH93" s="241"/>
      <c r="BI93" s="241"/>
      <c r="BJ93" s="241"/>
      <c r="BK93" s="241"/>
      <c r="BL93" s="242"/>
    </row>
    <row r="94" spans="1:64">
      <c r="A94" s="332" t="s">
        <v>288</v>
      </c>
      <c r="B94" s="333"/>
      <c r="C94" s="333"/>
      <c r="D94" s="333"/>
      <c r="E94" s="333"/>
      <c r="F94" s="333"/>
      <c r="G94" s="333"/>
      <c r="H94" s="333"/>
      <c r="I94" s="333"/>
      <c r="J94" s="333"/>
      <c r="K94" s="333"/>
      <c r="L94" s="333"/>
      <c r="M94" s="333"/>
      <c r="N94" s="333"/>
      <c r="O94" s="333"/>
      <c r="P94" s="333"/>
      <c r="Q94" s="333"/>
      <c r="R94" s="333"/>
      <c r="S94" s="333"/>
      <c r="T94" s="334"/>
      <c r="U94" s="240"/>
      <c r="V94" s="241"/>
      <c r="W94" s="241"/>
      <c r="X94" s="241"/>
      <c r="Y94" s="241"/>
      <c r="Z94" s="241"/>
      <c r="AA94" s="241"/>
      <c r="AB94" s="242"/>
      <c r="AC94" s="240"/>
      <c r="AD94" s="241"/>
      <c r="AE94" s="241"/>
      <c r="AF94" s="241"/>
      <c r="AG94" s="241"/>
      <c r="AH94" s="241"/>
      <c r="AI94" s="241"/>
      <c r="AJ94" s="242"/>
      <c r="AK94" s="240"/>
      <c r="AL94" s="241"/>
      <c r="AM94" s="241"/>
      <c r="AN94" s="241"/>
      <c r="AO94" s="241"/>
      <c r="AP94" s="241"/>
      <c r="AQ94" s="241"/>
      <c r="AR94" s="241"/>
      <c r="AS94" s="242"/>
      <c r="AT94" s="240"/>
      <c r="AU94" s="241"/>
      <c r="AV94" s="241"/>
      <c r="AW94" s="241"/>
      <c r="AX94" s="241"/>
      <c r="AY94" s="241"/>
      <c r="AZ94" s="241"/>
      <c r="BA94" s="241"/>
      <c r="BB94" s="241"/>
      <c r="BC94" s="242"/>
      <c r="BD94" s="240"/>
      <c r="BE94" s="241"/>
      <c r="BF94" s="241"/>
      <c r="BG94" s="241"/>
      <c r="BH94" s="241"/>
      <c r="BI94" s="241"/>
      <c r="BJ94" s="241"/>
      <c r="BK94" s="241"/>
      <c r="BL94" s="242"/>
    </row>
    <row r="95" spans="1:64">
      <c r="A95" s="318" t="s">
        <v>289</v>
      </c>
      <c r="B95" s="318"/>
      <c r="C95" s="318"/>
      <c r="D95" s="318"/>
      <c r="E95" s="318"/>
      <c r="F95" s="318"/>
      <c r="G95" s="318"/>
      <c r="H95" s="318"/>
      <c r="I95" s="318"/>
      <c r="J95" s="318"/>
      <c r="K95" s="318"/>
      <c r="L95" s="318"/>
      <c r="M95" s="318"/>
      <c r="N95" s="318"/>
      <c r="O95" s="318"/>
      <c r="P95" s="318"/>
      <c r="Q95" s="318"/>
      <c r="R95" s="318"/>
      <c r="S95" s="318"/>
      <c r="T95" s="318"/>
      <c r="U95" s="227"/>
      <c r="V95" s="228"/>
      <c r="W95" s="228"/>
      <c r="X95" s="228"/>
      <c r="Y95" s="228"/>
      <c r="Z95" s="228"/>
      <c r="AA95" s="228"/>
      <c r="AB95" s="229"/>
      <c r="AC95" s="227"/>
      <c r="AD95" s="228"/>
      <c r="AE95" s="228"/>
      <c r="AF95" s="228"/>
      <c r="AG95" s="228"/>
      <c r="AH95" s="228"/>
      <c r="AI95" s="228"/>
      <c r="AJ95" s="229"/>
      <c r="AK95" s="227"/>
      <c r="AL95" s="228"/>
      <c r="AM95" s="228"/>
      <c r="AN95" s="228"/>
      <c r="AO95" s="228"/>
      <c r="AP95" s="228"/>
      <c r="AQ95" s="228"/>
      <c r="AR95" s="228"/>
      <c r="AS95" s="229"/>
      <c r="AT95" s="227"/>
      <c r="AU95" s="228"/>
      <c r="AV95" s="228"/>
      <c r="AW95" s="228"/>
      <c r="AX95" s="228"/>
      <c r="AY95" s="228"/>
      <c r="AZ95" s="228"/>
      <c r="BA95" s="228"/>
      <c r="BB95" s="228"/>
      <c r="BC95" s="229"/>
      <c r="BD95" s="227"/>
      <c r="BE95" s="228"/>
      <c r="BF95" s="228"/>
      <c r="BG95" s="228"/>
      <c r="BH95" s="228"/>
      <c r="BI95" s="228"/>
      <c r="BJ95" s="228"/>
      <c r="BK95" s="228"/>
      <c r="BL95" s="229"/>
    </row>
    <row r="96" spans="1:64">
      <c r="A96" s="330" t="s">
        <v>290</v>
      </c>
      <c r="B96" s="321"/>
      <c r="C96" s="321"/>
      <c r="D96" s="321"/>
      <c r="E96" s="321"/>
      <c r="F96" s="321"/>
      <c r="G96" s="321"/>
      <c r="H96" s="321"/>
      <c r="I96" s="321"/>
      <c r="J96" s="321"/>
      <c r="K96" s="321"/>
      <c r="L96" s="321"/>
      <c r="M96" s="321"/>
      <c r="N96" s="321"/>
      <c r="O96" s="321"/>
      <c r="P96" s="321"/>
      <c r="Q96" s="321"/>
      <c r="R96" s="321"/>
      <c r="S96" s="321"/>
      <c r="T96" s="321"/>
      <c r="U96" s="224" t="s">
        <v>47</v>
      </c>
      <c r="V96" s="225"/>
      <c r="W96" s="225"/>
      <c r="X96" s="225"/>
      <c r="Y96" s="225"/>
      <c r="Z96" s="225"/>
      <c r="AA96" s="225"/>
      <c r="AB96" s="226"/>
      <c r="AC96" s="224" t="s">
        <v>47</v>
      </c>
      <c r="AD96" s="225"/>
      <c r="AE96" s="225"/>
      <c r="AF96" s="225"/>
      <c r="AG96" s="225"/>
      <c r="AH96" s="225"/>
      <c r="AI96" s="225"/>
      <c r="AJ96" s="226"/>
      <c r="AK96" s="224" t="s">
        <v>47</v>
      </c>
      <c r="AL96" s="225"/>
      <c r="AM96" s="225"/>
      <c r="AN96" s="225"/>
      <c r="AO96" s="225"/>
      <c r="AP96" s="225"/>
      <c r="AQ96" s="225"/>
      <c r="AR96" s="225"/>
      <c r="AS96" s="226"/>
      <c r="AT96" s="224" t="s">
        <v>47</v>
      </c>
      <c r="AU96" s="225"/>
      <c r="AV96" s="225"/>
      <c r="AW96" s="225"/>
      <c r="AX96" s="225"/>
      <c r="AY96" s="225"/>
      <c r="AZ96" s="225"/>
      <c r="BA96" s="225"/>
      <c r="BB96" s="225"/>
      <c r="BC96" s="226"/>
      <c r="BD96" s="294">
        <f>(BD103+BD108)/2</f>
        <v>2</v>
      </c>
      <c r="BE96" s="295"/>
      <c r="BF96" s="295"/>
      <c r="BG96" s="295"/>
      <c r="BH96" s="295"/>
      <c r="BI96" s="295"/>
      <c r="BJ96" s="295"/>
      <c r="BK96" s="295"/>
      <c r="BL96" s="296"/>
    </row>
    <row r="97" spans="1:64">
      <c r="A97" s="329" t="s">
        <v>291</v>
      </c>
      <c r="B97" s="328"/>
      <c r="C97" s="328"/>
      <c r="D97" s="328"/>
      <c r="E97" s="328"/>
      <c r="F97" s="328"/>
      <c r="G97" s="328"/>
      <c r="H97" s="328"/>
      <c r="I97" s="328"/>
      <c r="J97" s="328"/>
      <c r="K97" s="328"/>
      <c r="L97" s="328"/>
      <c r="M97" s="328"/>
      <c r="N97" s="328"/>
      <c r="O97" s="328"/>
      <c r="P97" s="328"/>
      <c r="Q97" s="328"/>
      <c r="R97" s="328"/>
      <c r="S97" s="328"/>
      <c r="T97" s="328"/>
      <c r="U97" s="240"/>
      <c r="V97" s="241"/>
      <c r="W97" s="241"/>
      <c r="X97" s="241"/>
      <c r="Y97" s="241"/>
      <c r="Z97" s="241"/>
      <c r="AA97" s="241"/>
      <c r="AB97" s="242"/>
      <c r="AC97" s="240"/>
      <c r="AD97" s="241"/>
      <c r="AE97" s="241"/>
      <c r="AF97" s="241"/>
      <c r="AG97" s="241"/>
      <c r="AH97" s="241"/>
      <c r="AI97" s="241"/>
      <c r="AJ97" s="242"/>
      <c r="AK97" s="240"/>
      <c r="AL97" s="241"/>
      <c r="AM97" s="241"/>
      <c r="AN97" s="241"/>
      <c r="AO97" s="241"/>
      <c r="AP97" s="241"/>
      <c r="AQ97" s="241"/>
      <c r="AR97" s="241"/>
      <c r="AS97" s="242"/>
      <c r="AT97" s="240"/>
      <c r="AU97" s="241"/>
      <c r="AV97" s="241"/>
      <c r="AW97" s="241"/>
      <c r="AX97" s="241"/>
      <c r="AY97" s="241"/>
      <c r="AZ97" s="241"/>
      <c r="BA97" s="241"/>
      <c r="BB97" s="241"/>
      <c r="BC97" s="242"/>
      <c r="BD97" s="297"/>
      <c r="BE97" s="298"/>
      <c r="BF97" s="298"/>
      <c r="BG97" s="298"/>
      <c r="BH97" s="298"/>
      <c r="BI97" s="298"/>
      <c r="BJ97" s="298"/>
      <c r="BK97" s="298"/>
      <c r="BL97" s="299"/>
    </row>
    <row r="98" spans="1:64">
      <c r="A98" s="328" t="s">
        <v>292</v>
      </c>
      <c r="B98" s="328"/>
      <c r="C98" s="328"/>
      <c r="D98" s="328"/>
      <c r="E98" s="328"/>
      <c r="F98" s="328"/>
      <c r="G98" s="328"/>
      <c r="H98" s="328"/>
      <c r="I98" s="328"/>
      <c r="J98" s="328"/>
      <c r="K98" s="328"/>
      <c r="L98" s="328"/>
      <c r="M98" s="328"/>
      <c r="N98" s="328"/>
      <c r="O98" s="328"/>
      <c r="P98" s="328"/>
      <c r="Q98" s="328"/>
      <c r="R98" s="328"/>
      <c r="S98" s="328"/>
      <c r="T98" s="328"/>
      <c r="U98" s="240"/>
      <c r="V98" s="241"/>
      <c r="W98" s="241"/>
      <c r="X98" s="241"/>
      <c r="Y98" s="241"/>
      <c r="Z98" s="241"/>
      <c r="AA98" s="241"/>
      <c r="AB98" s="242"/>
      <c r="AC98" s="240"/>
      <c r="AD98" s="241"/>
      <c r="AE98" s="241"/>
      <c r="AF98" s="241"/>
      <c r="AG98" s="241"/>
      <c r="AH98" s="241"/>
      <c r="AI98" s="241"/>
      <c r="AJ98" s="242"/>
      <c r="AK98" s="240"/>
      <c r="AL98" s="241"/>
      <c r="AM98" s="241"/>
      <c r="AN98" s="241"/>
      <c r="AO98" s="241"/>
      <c r="AP98" s="241"/>
      <c r="AQ98" s="241"/>
      <c r="AR98" s="241"/>
      <c r="AS98" s="242"/>
      <c r="AT98" s="240"/>
      <c r="AU98" s="241"/>
      <c r="AV98" s="241"/>
      <c r="AW98" s="241"/>
      <c r="AX98" s="241"/>
      <c r="AY98" s="241"/>
      <c r="AZ98" s="241"/>
      <c r="BA98" s="241"/>
      <c r="BB98" s="241"/>
      <c r="BC98" s="242"/>
      <c r="BD98" s="297"/>
      <c r="BE98" s="298"/>
      <c r="BF98" s="298"/>
      <c r="BG98" s="298"/>
      <c r="BH98" s="298"/>
      <c r="BI98" s="298"/>
      <c r="BJ98" s="298"/>
      <c r="BK98" s="298"/>
      <c r="BL98" s="299"/>
    </row>
    <row r="99" spans="1:64">
      <c r="A99" s="328" t="s">
        <v>293</v>
      </c>
      <c r="B99" s="328"/>
      <c r="C99" s="328"/>
      <c r="D99" s="328"/>
      <c r="E99" s="328"/>
      <c r="F99" s="328"/>
      <c r="G99" s="328"/>
      <c r="H99" s="328"/>
      <c r="I99" s="328"/>
      <c r="J99" s="328"/>
      <c r="K99" s="328"/>
      <c r="L99" s="328"/>
      <c r="M99" s="328"/>
      <c r="N99" s="328"/>
      <c r="O99" s="328"/>
      <c r="P99" s="328"/>
      <c r="Q99" s="328"/>
      <c r="R99" s="328"/>
      <c r="S99" s="328"/>
      <c r="T99" s="328"/>
      <c r="U99" s="240"/>
      <c r="V99" s="241"/>
      <c r="W99" s="241"/>
      <c r="X99" s="241"/>
      <c r="Y99" s="241"/>
      <c r="Z99" s="241"/>
      <c r="AA99" s="241"/>
      <c r="AB99" s="242"/>
      <c r="AC99" s="240"/>
      <c r="AD99" s="241"/>
      <c r="AE99" s="241"/>
      <c r="AF99" s="241"/>
      <c r="AG99" s="241"/>
      <c r="AH99" s="241"/>
      <c r="AI99" s="241"/>
      <c r="AJ99" s="242"/>
      <c r="AK99" s="240"/>
      <c r="AL99" s="241"/>
      <c r="AM99" s="241"/>
      <c r="AN99" s="241"/>
      <c r="AO99" s="241"/>
      <c r="AP99" s="241"/>
      <c r="AQ99" s="241"/>
      <c r="AR99" s="241"/>
      <c r="AS99" s="242"/>
      <c r="AT99" s="240"/>
      <c r="AU99" s="241"/>
      <c r="AV99" s="241"/>
      <c r="AW99" s="241"/>
      <c r="AX99" s="241"/>
      <c r="AY99" s="241"/>
      <c r="AZ99" s="241"/>
      <c r="BA99" s="241"/>
      <c r="BB99" s="241"/>
      <c r="BC99" s="242"/>
      <c r="BD99" s="297"/>
      <c r="BE99" s="298"/>
      <c r="BF99" s="298"/>
      <c r="BG99" s="298"/>
      <c r="BH99" s="298"/>
      <c r="BI99" s="298"/>
      <c r="BJ99" s="298"/>
      <c r="BK99" s="298"/>
      <c r="BL99" s="299"/>
    </row>
    <row r="100" spans="1:64">
      <c r="A100" s="328" t="s">
        <v>294</v>
      </c>
      <c r="B100" s="328"/>
      <c r="C100" s="328"/>
      <c r="D100" s="328"/>
      <c r="E100" s="328"/>
      <c r="F100" s="328"/>
      <c r="G100" s="328"/>
      <c r="H100" s="328"/>
      <c r="I100" s="328"/>
      <c r="J100" s="328"/>
      <c r="K100" s="328"/>
      <c r="L100" s="328"/>
      <c r="M100" s="328"/>
      <c r="N100" s="328"/>
      <c r="O100" s="328"/>
      <c r="P100" s="328"/>
      <c r="Q100" s="328"/>
      <c r="R100" s="328"/>
      <c r="S100" s="328"/>
      <c r="T100" s="328"/>
      <c r="U100" s="240"/>
      <c r="V100" s="241"/>
      <c r="W100" s="241"/>
      <c r="X100" s="241"/>
      <c r="Y100" s="241"/>
      <c r="Z100" s="241"/>
      <c r="AA100" s="241"/>
      <c r="AB100" s="242"/>
      <c r="AC100" s="240"/>
      <c r="AD100" s="241"/>
      <c r="AE100" s="241"/>
      <c r="AF100" s="241"/>
      <c r="AG100" s="241"/>
      <c r="AH100" s="241"/>
      <c r="AI100" s="241"/>
      <c r="AJ100" s="242"/>
      <c r="AK100" s="240"/>
      <c r="AL100" s="241"/>
      <c r="AM100" s="241"/>
      <c r="AN100" s="241"/>
      <c r="AO100" s="241"/>
      <c r="AP100" s="241"/>
      <c r="AQ100" s="241"/>
      <c r="AR100" s="241"/>
      <c r="AS100" s="242"/>
      <c r="AT100" s="240"/>
      <c r="AU100" s="241"/>
      <c r="AV100" s="241"/>
      <c r="AW100" s="241"/>
      <c r="AX100" s="241"/>
      <c r="AY100" s="241"/>
      <c r="AZ100" s="241"/>
      <c r="BA100" s="241"/>
      <c r="BB100" s="241"/>
      <c r="BC100" s="242"/>
      <c r="BD100" s="297"/>
      <c r="BE100" s="298"/>
      <c r="BF100" s="298"/>
      <c r="BG100" s="298"/>
      <c r="BH100" s="298"/>
      <c r="BI100" s="298"/>
      <c r="BJ100" s="298"/>
      <c r="BK100" s="298"/>
      <c r="BL100" s="299"/>
    </row>
    <row r="101" spans="1:64">
      <c r="A101" s="318" t="s">
        <v>295</v>
      </c>
      <c r="B101" s="318"/>
      <c r="C101" s="318"/>
      <c r="D101" s="318"/>
      <c r="E101" s="318"/>
      <c r="F101" s="318"/>
      <c r="G101" s="318"/>
      <c r="H101" s="318"/>
      <c r="I101" s="318"/>
      <c r="J101" s="318"/>
      <c r="K101" s="318"/>
      <c r="L101" s="318"/>
      <c r="M101" s="318"/>
      <c r="N101" s="318"/>
      <c r="O101" s="318"/>
      <c r="P101" s="318"/>
      <c r="Q101" s="318"/>
      <c r="R101" s="318"/>
      <c r="S101" s="318"/>
      <c r="T101" s="318"/>
      <c r="U101" s="227"/>
      <c r="V101" s="228"/>
      <c r="W101" s="228"/>
      <c r="X101" s="228"/>
      <c r="Y101" s="228"/>
      <c r="Z101" s="228"/>
      <c r="AA101" s="228"/>
      <c r="AB101" s="229"/>
      <c r="AC101" s="227"/>
      <c r="AD101" s="228"/>
      <c r="AE101" s="228"/>
      <c r="AF101" s="228"/>
      <c r="AG101" s="228"/>
      <c r="AH101" s="228"/>
      <c r="AI101" s="228"/>
      <c r="AJ101" s="229"/>
      <c r="AK101" s="227"/>
      <c r="AL101" s="228"/>
      <c r="AM101" s="228"/>
      <c r="AN101" s="228"/>
      <c r="AO101" s="228"/>
      <c r="AP101" s="228"/>
      <c r="AQ101" s="228"/>
      <c r="AR101" s="228"/>
      <c r="AS101" s="229"/>
      <c r="AT101" s="227"/>
      <c r="AU101" s="228"/>
      <c r="AV101" s="228"/>
      <c r="AW101" s="228"/>
      <c r="AX101" s="228"/>
      <c r="AY101" s="228"/>
      <c r="AZ101" s="228"/>
      <c r="BA101" s="228"/>
      <c r="BB101" s="228"/>
      <c r="BC101" s="229"/>
      <c r="BD101" s="300"/>
      <c r="BE101" s="301"/>
      <c r="BF101" s="301"/>
      <c r="BG101" s="301"/>
      <c r="BH101" s="301"/>
      <c r="BI101" s="301"/>
      <c r="BJ101" s="301"/>
      <c r="BK101" s="301"/>
      <c r="BL101" s="302"/>
    </row>
    <row r="102" spans="1:64">
      <c r="A102" s="331" t="s">
        <v>52</v>
      </c>
      <c r="B102" s="331"/>
      <c r="C102" s="331"/>
      <c r="D102" s="331"/>
      <c r="E102" s="331"/>
      <c r="F102" s="331"/>
      <c r="G102" s="331"/>
      <c r="H102" s="331"/>
      <c r="I102" s="331"/>
      <c r="J102" s="331"/>
      <c r="K102" s="331"/>
      <c r="L102" s="331"/>
      <c r="M102" s="331"/>
      <c r="N102" s="331"/>
      <c r="O102" s="331"/>
      <c r="P102" s="331"/>
      <c r="Q102" s="331"/>
      <c r="R102" s="331"/>
      <c r="S102" s="331"/>
      <c r="T102" s="331"/>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6"/>
      <c r="AU102" s="306"/>
      <c r="AV102" s="306"/>
      <c r="AW102" s="306"/>
      <c r="AX102" s="306"/>
      <c r="AY102" s="306"/>
      <c r="AZ102" s="306"/>
      <c r="BA102" s="306"/>
      <c r="BB102" s="306"/>
      <c r="BC102" s="306"/>
      <c r="BD102" s="305"/>
      <c r="BE102" s="305"/>
      <c r="BF102" s="305"/>
      <c r="BG102" s="305"/>
      <c r="BH102" s="305"/>
      <c r="BI102" s="305"/>
      <c r="BJ102" s="305"/>
      <c r="BK102" s="305"/>
      <c r="BL102" s="305"/>
    </row>
    <row r="103" spans="1:64">
      <c r="A103" s="330" t="s">
        <v>296</v>
      </c>
      <c r="B103" s="321"/>
      <c r="C103" s="321"/>
      <c r="D103" s="321"/>
      <c r="E103" s="321"/>
      <c r="F103" s="321"/>
      <c r="G103" s="321"/>
      <c r="H103" s="321"/>
      <c r="I103" s="321"/>
      <c r="J103" s="321"/>
      <c r="K103" s="321"/>
      <c r="L103" s="321"/>
      <c r="M103" s="321"/>
      <c r="N103" s="321"/>
      <c r="O103" s="321"/>
      <c r="P103" s="321"/>
      <c r="Q103" s="321"/>
      <c r="R103" s="321"/>
      <c r="S103" s="321"/>
      <c r="T103" s="321"/>
      <c r="U103" s="224">
        <v>0</v>
      </c>
      <c r="V103" s="225"/>
      <c r="W103" s="225"/>
      <c r="X103" s="225"/>
      <c r="Y103" s="225"/>
      <c r="Z103" s="225"/>
      <c r="AA103" s="225"/>
      <c r="AB103" s="226"/>
      <c r="AC103" s="224">
        <v>0</v>
      </c>
      <c r="AD103" s="225"/>
      <c r="AE103" s="225"/>
      <c r="AF103" s="225"/>
      <c r="AG103" s="225"/>
      <c r="AH103" s="225"/>
      <c r="AI103" s="225"/>
      <c r="AJ103" s="226"/>
      <c r="AK103" s="239">
        <v>1</v>
      </c>
      <c r="AL103" s="225"/>
      <c r="AM103" s="225"/>
      <c r="AN103" s="225"/>
      <c r="AO103" s="225"/>
      <c r="AP103" s="225"/>
      <c r="AQ103" s="225"/>
      <c r="AR103" s="225"/>
      <c r="AS103" s="226"/>
      <c r="AT103" s="224" t="s">
        <v>120</v>
      </c>
      <c r="AU103" s="225"/>
      <c r="AV103" s="225"/>
      <c r="AW103" s="225"/>
      <c r="AX103" s="225"/>
      <c r="AY103" s="225"/>
      <c r="AZ103" s="225"/>
      <c r="BA103" s="225"/>
      <c r="BB103" s="225"/>
      <c r="BC103" s="226"/>
      <c r="BD103" s="224">
        <v>2</v>
      </c>
      <c r="BE103" s="225"/>
      <c r="BF103" s="225"/>
      <c r="BG103" s="225"/>
      <c r="BH103" s="225"/>
      <c r="BI103" s="225"/>
      <c r="BJ103" s="225"/>
      <c r="BK103" s="225"/>
      <c r="BL103" s="226"/>
    </row>
    <row r="104" spans="1:64">
      <c r="A104" s="329" t="s">
        <v>297</v>
      </c>
      <c r="B104" s="328"/>
      <c r="C104" s="328"/>
      <c r="D104" s="328"/>
      <c r="E104" s="328"/>
      <c r="F104" s="328"/>
      <c r="G104" s="328"/>
      <c r="H104" s="328"/>
      <c r="I104" s="328"/>
      <c r="J104" s="328"/>
      <c r="K104" s="328"/>
      <c r="L104" s="328"/>
      <c r="M104" s="328"/>
      <c r="N104" s="328"/>
      <c r="O104" s="328"/>
      <c r="P104" s="328"/>
      <c r="Q104" s="328"/>
      <c r="R104" s="328"/>
      <c r="S104" s="328"/>
      <c r="T104" s="328"/>
      <c r="U104" s="240"/>
      <c r="V104" s="241"/>
      <c r="W104" s="241"/>
      <c r="X104" s="241"/>
      <c r="Y104" s="241"/>
      <c r="Z104" s="241"/>
      <c r="AA104" s="241"/>
      <c r="AB104" s="242"/>
      <c r="AC104" s="240"/>
      <c r="AD104" s="241"/>
      <c r="AE104" s="241"/>
      <c r="AF104" s="241"/>
      <c r="AG104" s="241"/>
      <c r="AH104" s="241"/>
      <c r="AI104" s="241"/>
      <c r="AJ104" s="242"/>
      <c r="AK104" s="240"/>
      <c r="AL104" s="241"/>
      <c r="AM104" s="241"/>
      <c r="AN104" s="241"/>
      <c r="AO104" s="241"/>
      <c r="AP104" s="241"/>
      <c r="AQ104" s="241"/>
      <c r="AR104" s="241"/>
      <c r="AS104" s="242"/>
      <c r="AT104" s="240"/>
      <c r="AU104" s="241"/>
      <c r="AV104" s="241"/>
      <c r="AW104" s="241"/>
      <c r="AX104" s="241"/>
      <c r="AY104" s="241"/>
      <c r="AZ104" s="241"/>
      <c r="BA104" s="241"/>
      <c r="BB104" s="241"/>
      <c r="BC104" s="242"/>
      <c r="BD104" s="240"/>
      <c r="BE104" s="241"/>
      <c r="BF104" s="241"/>
      <c r="BG104" s="241"/>
      <c r="BH104" s="241"/>
      <c r="BI104" s="241"/>
      <c r="BJ104" s="241"/>
      <c r="BK104" s="241"/>
      <c r="BL104" s="242"/>
    </row>
    <row r="105" spans="1:64">
      <c r="A105" s="328" t="s">
        <v>298</v>
      </c>
      <c r="B105" s="328"/>
      <c r="C105" s="328"/>
      <c r="D105" s="328"/>
      <c r="E105" s="328"/>
      <c r="F105" s="328"/>
      <c r="G105" s="328"/>
      <c r="H105" s="328"/>
      <c r="I105" s="328"/>
      <c r="J105" s="328"/>
      <c r="K105" s="328"/>
      <c r="L105" s="328"/>
      <c r="M105" s="328"/>
      <c r="N105" s="328"/>
      <c r="O105" s="328"/>
      <c r="P105" s="328"/>
      <c r="Q105" s="328"/>
      <c r="R105" s="328"/>
      <c r="S105" s="328"/>
      <c r="T105" s="328"/>
      <c r="U105" s="240"/>
      <c r="V105" s="241"/>
      <c r="W105" s="241"/>
      <c r="X105" s="241"/>
      <c r="Y105" s="241"/>
      <c r="Z105" s="241"/>
      <c r="AA105" s="241"/>
      <c r="AB105" s="242"/>
      <c r="AC105" s="240"/>
      <c r="AD105" s="241"/>
      <c r="AE105" s="241"/>
      <c r="AF105" s="241"/>
      <c r="AG105" s="241"/>
      <c r="AH105" s="241"/>
      <c r="AI105" s="241"/>
      <c r="AJ105" s="242"/>
      <c r="AK105" s="240"/>
      <c r="AL105" s="241"/>
      <c r="AM105" s="241"/>
      <c r="AN105" s="241"/>
      <c r="AO105" s="241"/>
      <c r="AP105" s="241"/>
      <c r="AQ105" s="241"/>
      <c r="AR105" s="241"/>
      <c r="AS105" s="242"/>
      <c r="AT105" s="240"/>
      <c r="AU105" s="241"/>
      <c r="AV105" s="241"/>
      <c r="AW105" s="241"/>
      <c r="AX105" s="241"/>
      <c r="AY105" s="241"/>
      <c r="AZ105" s="241"/>
      <c r="BA105" s="241"/>
      <c r="BB105" s="241"/>
      <c r="BC105" s="242"/>
      <c r="BD105" s="240"/>
      <c r="BE105" s="241"/>
      <c r="BF105" s="241"/>
      <c r="BG105" s="241"/>
      <c r="BH105" s="241"/>
      <c r="BI105" s="241"/>
      <c r="BJ105" s="241"/>
      <c r="BK105" s="241"/>
      <c r="BL105" s="242"/>
    </row>
    <row r="106" spans="1:64">
      <c r="A106" s="328" t="s">
        <v>299</v>
      </c>
      <c r="B106" s="328"/>
      <c r="C106" s="328"/>
      <c r="D106" s="328"/>
      <c r="E106" s="328"/>
      <c r="F106" s="328"/>
      <c r="G106" s="328"/>
      <c r="H106" s="328"/>
      <c r="I106" s="328"/>
      <c r="J106" s="328"/>
      <c r="K106" s="328"/>
      <c r="L106" s="328"/>
      <c r="M106" s="328"/>
      <c r="N106" s="328"/>
      <c r="O106" s="328"/>
      <c r="P106" s="328"/>
      <c r="Q106" s="328"/>
      <c r="R106" s="328"/>
      <c r="S106" s="328"/>
      <c r="T106" s="328"/>
      <c r="U106" s="240"/>
      <c r="V106" s="241"/>
      <c r="W106" s="241"/>
      <c r="X106" s="241"/>
      <c r="Y106" s="241"/>
      <c r="Z106" s="241"/>
      <c r="AA106" s="241"/>
      <c r="AB106" s="242"/>
      <c r="AC106" s="240"/>
      <c r="AD106" s="241"/>
      <c r="AE106" s="241"/>
      <c r="AF106" s="241"/>
      <c r="AG106" s="241"/>
      <c r="AH106" s="241"/>
      <c r="AI106" s="241"/>
      <c r="AJ106" s="242"/>
      <c r="AK106" s="240"/>
      <c r="AL106" s="241"/>
      <c r="AM106" s="241"/>
      <c r="AN106" s="241"/>
      <c r="AO106" s="241"/>
      <c r="AP106" s="241"/>
      <c r="AQ106" s="241"/>
      <c r="AR106" s="241"/>
      <c r="AS106" s="242"/>
      <c r="AT106" s="240"/>
      <c r="AU106" s="241"/>
      <c r="AV106" s="241"/>
      <c r="AW106" s="241"/>
      <c r="AX106" s="241"/>
      <c r="AY106" s="241"/>
      <c r="AZ106" s="241"/>
      <c r="BA106" s="241"/>
      <c r="BB106" s="241"/>
      <c r="BC106" s="242"/>
      <c r="BD106" s="240"/>
      <c r="BE106" s="241"/>
      <c r="BF106" s="241"/>
      <c r="BG106" s="241"/>
      <c r="BH106" s="241"/>
      <c r="BI106" s="241"/>
      <c r="BJ106" s="241"/>
      <c r="BK106" s="241"/>
      <c r="BL106" s="242"/>
    </row>
    <row r="107" spans="1:64">
      <c r="A107" s="318" t="s">
        <v>300</v>
      </c>
      <c r="B107" s="318"/>
      <c r="C107" s="318"/>
      <c r="D107" s="318"/>
      <c r="E107" s="318"/>
      <c r="F107" s="318"/>
      <c r="G107" s="318"/>
      <c r="H107" s="318"/>
      <c r="I107" s="318"/>
      <c r="J107" s="318"/>
      <c r="K107" s="318"/>
      <c r="L107" s="318"/>
      <c r="M107" s="318"/>
      <c r="N107" s="318"/>
      <c r="O107" s="318"/>
      <c r="P107" s="318"/>
      <c r="Q107" s="318"/>
      <c r="R107" s="318"/>
      <c r="S107" s="318"/>
      <c r="T107" s="318"/>
      <c r="U107" s="227"/>
      <c r="V107" s="228"/>
      <c r="W107" s="228"/>
      <c r="X107" s="228"/>
      <c r="Y107" s="228"/>
      <c r="Z107" s="228"/>
      <c r="AA107" s="228"/>
      <c r="AB107" s="229"/>
      <c r="AC107" s="227"/>
      <c r="AD107" s="228"/>
      <c r="AE107" s="228"/>
      <c r="AF107" s="228"/>
      <c r="AG107" s="228"/>
      <c r="AH107" s="228"/>
      <c r="AI107" s="228"/>
      <c r="AJ107" s="229"/>
      <c r="AK107" s="227"/>
      <c r="AL107" s="228"/>
      <c r="AM107" s="228"/>
      <c r="AN107" s="228"/>
      <c r="AO107" s="228"/>
      <c r="AP107" s="228"/>
      <c r="AQ107" s="228"/>
      <c r="AR107" s="228"/>
      <c r="AS107" s="229"/>
      <c r="AT107" s="227"/>
      <c r="AU107" s="228"/>
      <c r="AV107" s="228"/>
      <c r="AW107" s="228"/>
      <c r="AX107" s="228"/>
      <c r="AY107" s="228"/>
      <c r="AZ107" s="228"/>
      <c r="BA107" s="228"/>
      <c r="BB107" s="228"/>
      <c r="BC107" s="229"/>
      <c r="BD107" s="227"/>
      <c r="BE107" s="228"/>
      <c r="BF107" s="228"/>
      <c r="BG107" s="228"/>
      <c r="BH107" s="228"/>
      <c r="BI107" s="228"/>
      <c r="BJ107" s="228"/>
      <c r="BK107" s="228"/>
      <c r="BL107" s="229"/>
    </row>
    <row r="108" spans="1:64">
      <c r="A108" s="321" t="s">
        <v>301</v>
      </c>
      <c r="B108" s="321"/>
      <c r="C108" s="321"/>
      <c r="D108" s="321"/>
      <c r="E108" s="321"/>
      <c r="F108" s="321"/>
      <c r="G108" s="321"/>
      <c r="H108" s="321"/>
      <c r="I108" s="321"/>
      <c r="J108" s="321"/>
      <c r="K108" s="321"/>
      <c r="L108" s="321"/>
      <c r="M108" s="321"/>
      <c r="N108" s="321"/>
      <c r="O108" s="321"/>
      <c r="P108" s="321"/>
      <c r="Q108" s="321"/>
      <c r="R108" s="321"/>
      <c r="S108" s="321"/>
      <c r="T108" s="321"/>
      <c r="U108" s="224">
        <v>0</v>
      </c>
      <c r="V108" s="225"/>
      <c r="W108" s="225"/>
      <c r="X108" s="225"/>
      <c r="Y108" s="225"/>
      <c r="Z108" s="225"/>
      <c r="AA108" s="225"/>
      <c r="AB108" s="226"/>
      <c r="AC108" s="224">
        <v>0</v>
      </c>
      <c r="AD108" s="225"/>
      <c r="AE108" s="225"/>
      <c r="AF108" s="225"/>
      <c r="AG108" s="225"/>
      <c r="AH108" s="225"/>
      <c r="AI108" s="225"/>
      <c r="AJ108" s="226"/>
      <c r="AK108" s="239">
        <v>1</v>
      </c>
      <c r="AL108" s="225"/>
      <c r="AM108" s="225"/>
      <c r="AN108" s="225"/>
      <c r="AO108" s="225"/>
      <c r="AP108" s="225"/>
      <c r="AQ108" s="225"/>
      <c r="AR108" s="225"/>
      <c r="AS108" s="226"/>
      <c r="AT108" s="224" t="s">
        <v>54</v>
      </c>
      <c r="AU108" s="225"/>
      <c r="AV108" s="225"/>
      <c r="AW108" s="225"/>
      <c r="AX108" s="225"/>
      <c r="AY108" s="225"/>
      <c r="AZ108" s="225"/>
      <c r="BA108" s="225"/>
      <c r="BB108" s="225"/>
      <c r="BC108" s="226"/>
      <c r="BD108" s="224">
        <v>2</v>
      </c>
      <c r="BE108" s="225"/>
      <c r="BF108" s="225"/>
      <c r="BG108" s="225"/>
      <c r="BH108" s="225"/>
      <c r="BI108" s="225"/>
      <c r="BJ108" s="225"/>
      <c r="BK108" s="225"/>
      <c r="BL108" s="226"/>
    </row>
    <row r="109" spans="1:64">
      <c r="A109" s="328" t="s">
        <v>302</v>
      </c>
      <c r="B109" s="328"/>
      <c r="C109" s="328"/>
      <c r="D109" s="328"/>
      <c r="E109" s="328"/>
      <c r="F109" s="328"/>
      <c r="G109" s="328"/>
      <c r="H109" s="328"/>
      <c r="I109" s="328"/>
      <c r="J109" s="328"/>
      <c r="K109" s="328"/>
      <c r="L109" s="328"/>
      <c r="M109" s="328"/>
      <c r="N109" s="328"/>
      <c r="O109" s="328"/>
      <c r="P109" s="328"/>
      <c r="Q109" s="328"/>
      <c r="R109" s="328"/>
      <c r="S109" s="328"/>
      <c r="T109" s="328"/>
      <c r="U109" s="240"/>
      <c r="V109" s="241"/>
      <c r="W109" s="241"/>
      <c r="X109" s="241"/>
      <c r="Y109" s="241"/>
      <c r="Z109" s="241"/>
      <c r="AA109" s="241"/>
      <c r="AB109" s="242"/>
      <c r="AC109" s="240"/>
      <c r="AD109" s="241"/>
      <c r="AE109" s="241"/>
      <c r="AF109" s="241"/>
      <c r="AG109" s="241"/>
      <c r="AH109" s="241"/>
      <c r="AI109" s="241"/>
      <c r="AJ109" s="242"/>
      <c r="AK109" s="240"/>
      <c r="AL109" s="241"/>
      <c r="AM109" s="241"/>
      <c r="AN109" s="241"/>
      <c r="AO109" s="241"/>
      <c r="AP109" s="241"/>
      <c r="AQ109" s="241"/>
      <c r="AR109" s="241"/>
      <c r="AS109" s="242"/>
      <c r="AT109" s="240"/>
      <c r="AU109" s="241"/>
      <c r="AV109" s="241"/>
      <c r="AW109" s="241"/>
      <c r="AX109" s="241"/>
      <c r="AY109" s="241"/>
      <c r="AZ109" s="241"/>
      <c r="BA109" s="241"/>
      <c r="BB109" s="241"/>
      <c r="BC109" s="242"/>
      <c r="BD109" s="240"/>
      <c r="BE109" s="241"/>
      <c r="BF109" s="241"/>
      <c r="BG109" s="241"/>
      <c r="BH109" s="241"/>
      <c r="BI109" s="241"/>
      <c r="BJ109" s="241"/>
      <c r="BK109" s="241"/>
      <c r="BL109" s="242"/>
    </row>
    <row r="110" spans="1:64">
      <c r="A110" s="328" t="s">
        <v>303</v>
      </c>
      <c r="B110" s="328"/>
      <c r="C110" s="328"/>
      <c r="D110" s="328"/>
      <c r="E110" s="328"/>
      <c r="F110" s="328"/>
      <c r="G110" s="328"/>
      <c r="H110" s="328"/>
      <c r="I110" s="328"/>
      <c r="J110" s="328"/>
      <c r="K110" s="328"/>
      <c r="L110" s="328"/>
      <c r="M110" s="328"/>
      <c r="N110" s="328"/>
      <c r="O110" s="328"/>
      <c r="P110" s="328"/>
      <c r="Q110" s="328"/>
      <c r="R110" s="328"/>
      <c r="S110" s="328"/>
      <c r="T110" s="328"/>
      <c r="U110" s="240"/>
      <c r="V110" s="241"/>
      <c r="W110" s="241"/>
      <c r="X110" s="241"/>
      <c r="Y110" s="241"/>
      <c r="Z110" s="241"/>
      <c r="AA110" s="241"/>
      <c r="AB110" s="242"/>
      <c r="AC110" s="240"/>
      <c r="AD110" s="241"/>
      <c r="AE110" s="241"/>
      <c r="AF110" s="241"/>
      <c r="AG110" s="241"/>
      <c r="AH110" s="241"/>
      <c r="AI110" s="241"/>
      <c r="AJ110" s="242"/>
      <c r="AK110" s="240"/>
      <c r="AL110" s="241"/>
      <c r="AM110" s="241"/>
      <c r="AN110" s="241"/>
      <c r="AO110" s="241"/>
      <c r="AP110" s="241"/>
      <c r="AQ110" s="241"/>
      <c r="AR110" s="241"/>
      <c r="AS110" s="242"/>
      <c r="AT110" s="240"/>
      <c r="AU110" s="241"/>
      <c r="AV110" s="241"/>
      <c r="AW110" s="241"/>
      <c r="AX110" s="241"/>
      <c r="AY110" s="241"/>
      <c r="AZ110" s="241"/>
      <c r="BA110" s="241"/>
      <c r="BB110" s="241"/>
      <c r="BC110" s="242"/>
      <c r="BD110" s="240"/>
      <c r="BE110" s="241"/>
      <c r="BF110" s="241"/>
      <c r="BG110" s="241"/>
      <c r="BH110" s="241"/>
      <c r="BI110" s="241"/>
      <c r="BJ110" s="241"/>
      <c r="BK110" s="241"/>
      <c r="BL110" s="242"/>
    </row>
    <row r="111" spans="1:64">
      <c r="A111" s="328" t="s">
        <v>304</v>
      </c>
      <c r="B111" s="328"/>
      <c r="C111" s="328"/>
      <c r="D111" s="328"/>
      <c r="E111" s="328"/>
      <c r="F111" s="328"/>
      <c r="G111" s="328"/>
      <c r="H111" s="328"/>
      <c r="I111" s="328"/>
      <c r="J111" s="328"/>
      <c r="K111" s="328"/>
      <c r="L111" s="328"/>
      <c r="M111" s="328"/>
      <c r="N111" s="328"/>
      <c r="O111" s="328"/>
      <c r="P111" s="328"/>
      <c r="Q111" s="328"/>
      <c r="R111" s="328"/>
      <c r="S111" s="328"/>
      <c r="T111" s="328"/>
      <c r="U111" s="240"/>
      <c r="V111" s="241"/>
      <c r="W111" s="241"/>
      <c r="X111" s="241"/>
      <c r="Y111" s="241"/>
      <c r="Z111" s="241"/>
      <c r="AA111" s="241"/>
      <c r="AB111" s="242"/>
      <c r="AC111" s="240"/>
      <c r="AD111" s="241"/>
      <c r="AE111" s="241"/>
      <c r="AF111" s="241"/>
      <c r="AG111" s="241"/>
      <c r="AH111" s="241"/>
      <c r="AI111" s="241"/>
      <c r="AJ111" s="242"/>
      <c r="AK111" s="240"/>
      <c r="AL111" s="241"/>
      <c r="AM111" s="241"/>
      <c r="AN111" s="241"/>
      <c r="AO111" s="241"/>
      <c r="AP111" s="241"/>
      <c r="AQ111" s="241"/>
      <c r="AR111" s="241"/>
      <c r="AS111" s="242"/>
      <c r="AT111" s="240"/>
      <c r="AU111" s="241"/>
      <c r="AV111" s="241"/>
      <c r="AW111" s="241"/>
      <c r="AX111" s="241"/>
      <c r="AY111" s="241"/>
      <c r="AZ111" s="241"/>
      <c r="BA111" s="241"/>
      <c r="BB111" s="241"/>
      <c r="BC111" s="242"/>
      <c r="BD111" s="240"/>
      <c r="BE111" s="241"/>
      <c r="BF111" s="241"/>
      <c r="BG111" s="241"/>
      <c r="BH111" s="241"/>
      <c r="BI111" s="241"/>
      <c r="BJ111" s="241"/>
      <c r="BK111" s="241"/>
      <c r="BL111" s="242"/>
    </row>
    <row r="112" spans="1:64">
      <c r="A112" s="328" t="s">
        <v>255</v>
      </c>
      <c r="B112" s="328"/>
      <c r="C112" s="328"/>
      <c r="D112" s="328"/>
      <c r="E112" s="328"/>
      <c r="F112" s="328"/>
      <c r="G112" s="328"/>
      <c r="H112" s="328"/>
      <c r="I112" s="328"/>
      <c r="J112" s="328"/>
      <c r="K112" s="328"/>
      <c r="L112" s="328"/>
      <c r="M112" s="328"/>
      <c r="N112" s="328"/>
      <c r="O112" s="328"/>
      <c r="P112" s="328"/>
      <c r="Q112" s="328"/>
      <c r="R112" s="328"/>
      <c r="S112" s="328"/>
      <c r="T112" s="328"/>
      <c r="U112" s="240"/>
      <c r="V112" s="241"/>
      <c r="W112" s="241"/>
      <c r="X112" s="241"/>
      <c r="Y112" s="241"/>
      <c r="Z112" s="241"/>
      <c r="AA112" s="241"/>
      <c r="AB112" s="242"/>
      <c r="AC112" s="240"/>
      <c r="AD112" s="241"/>
      <c r="AE112" s="241"/>
      <c r="AF112" s="241"/>
      <c r="AG112" s="241"/>
      <c r="AH112" s="241"/>
      <c r="AI112" s="241"/>
      <c r="AJ112" s="242"/>
      <c r="AK112" s="240"/>
      <c r="AL112" s="241"/>
      <c r="AM112" s="241"/>
      <c r="AN112" s="241"/>
      <c r="AO112" s="241"/>
      <c r="AP112" s="241"/>
      <c r="AQ112" s="241"/>
      <c r="AR112" s="241"/>
      <c r="AS112" s="242"/>
      <c r="AT112" s="240"/>
      <c r="AU112" s="241"/>
      <c r="AV112" s="241"/>
      <c r="AW112" s="241"/>
      <c r="AX112" s="241"/>
      <c r="AY112" s="241"/>
      <c r="AZ112" s="241"/>
      <c r="BA112" s="241"/>
      <c r="BB112" s="241"/>
      <c r="BC112" s="242"/>
      <c r="BD112" s="240"/>
      <c r="BE112" s="241"/>
      <c r="BF112" s="241"/>
      <c r="BG112" s="241"/>
      <c r="BH112" s="241"/>
      <c r="BI112" s="241"/>
      <c r="BJ112" s="241"/>
      <c r="BK112" s="241"/>
      <c r="BL112" s="242"/>
    </row>
    <row r="113" spans="1:64">
      <c r="A113" s="328" t="s">
        <v>305</v>
      </c>
      <c r="B113" s="328"/>
      <c r="C113" s="328"/>
      <c r="D113" s="328"/>
      <c r="E113" s="328"/>
      <c r="F113" s="328"/>
      <c r="G113" s="328"/>
      <c r="H113" s="328"/>
      <c r="I113" s="328"/>
      <c r="J113" s="328"/>
      <c r="K113" s="328"/>
      <c r="L113" s="328"/>
      <c r="M113" s="328"/>
      <c r="N113" s="328"/>
      <c r="O113" s="328"/>
      <c r="P113" s="328"/>
      <c r="Q113" s="328"/>
      <c r="R113" s="328"/>
      <c r="S113" s="328"/>
      <c r="T113" s="328"/>
      <c r="U113" s="240"/>
      <c r="V113" s="241"/>
      <c r="W113" s="241"/>
      <c r="X113" s="241"/>
      <c r="Y113" s="241"/>
      <c r="Z113" s="241"/>
      <c r="AA113" s="241"/>
      <c r="AB113" s="242"/>
      <c r="AC113" s="240"/>
      <c r="AD113" s="241"/>
      <c r="AE113" s="241"/>
      <c r="AF113" s="241"/>
      <c r="AG113" s="241"/>
      <c r="AH113" s="241"/>
      <c r="AI113" s="241"/>
      <c r="AJ113" s="242"/>
      <c r="AK113" s="240"/>
      <c r="AL113" s="241"/>
      <c r="AM113" s="241"/>
      <c r="AN113" s="241"/>
      <c r="AO113" s="241"/>
      <c r="AP113" s="241"/>
      <c r="AQ113" s="241"/>
      <c r="AR113" s="241"/>
      <c r="AS113" s="242"/>
      <c r="AT113" s="240"/>
      <c r="AU113" s="241"/>
      <c r="AV113" s="241"/>
      <c r="AW113" s="241"/>
      <c r="AX113" s="241"/>
      <c r="AY113" s="241"/>
      <c r="AZ113" s="241"/>
      <c r="BA113" s="241"/>
      <c r="BB113" s="241"/>
      <c r="BC113" s="242"/>
      <c r="BD113" s="240"/>
      <c r="BE113" s="241"/>
      <c r="BF113" s="241"/>
      <c r="BG113" s="241"/>
      <c r="BH113" s="241"/>
      <c r="BI113" s="241"/>
      <c r="BJ113" s="241"/>
      <c r="BK113" s="241"/>
      <c r="BL113" s="242"/>
    </row>
    <row r="114" spans="1:64">
      <c r="A114" s="328" t="s">
        <v>306</v>
      </c>
      <c r="B114" s="328"/>
      <c r="C114" s="328"/>
      <c r="D114" s="328"/>
      <c r="E114" s="328"/>
      <c r="F114" s="328"/>
      <c r="G114" s="328"/>
      <c r="H114" s="328"/>
      <c r="I114" s="328"/>
      <c r="J114" s="328"/>
      <c r="K114" s="328"/>
      <c r="L114" s="328"/>
      <c r="M114" s="328"/>
      <c r="N114" s="328"/>
      <c r="O114" s="328"/>
      <c r="P114" s="328"/>
      <c r="Q114" s="328"/>
      <c r="R114" s="328"/>
      <c r="S114" s="328"/>
      <c r="T114" s="328"/>
      <c r="U114" s="240"/>
      <c r="V114" s="241"/>
      <c r="W114" s="241"/>
      <c r="X114" s="241"/>
      <c r="Y114" s="241"/>
      <c r="Z114" s="241"/>
      <c r="AA114" s="241"/>
      <c r="AB114" s="242"/>
      <c r="AC114" s="240"/>
      <c r="AD114" s="241"/>
      <c r="AE114" s="241"/>
      <c r="AF114" s="241"/>
      <c r="AG114" s="241"/>
      <c r="AH114" s="241"/>
      <c r="AI114" s="241"/>
      <c r="AJ114" s="242"/>
      <c r="AK114" s="240"/>
      <c r="AL114" s="241"/>
      <c r="AM114" s="241"/>
      <c r="AN114" s="241"/>
      <c r="AO114" s="241"/>
      <c r="AP114" s="241"/>
      <c r="AQ114" s="241"/>
      <c r="AR114" s="241"/>
      <c r="AS114" s="242"/>
      <c r="AT114" s="240"/>
      <c r="AU114" s="241"/>
      <c r="AV114" s="241"/>
      <c r="AW114" s="241"/>
      <c r="AX114" s="241"/>
      <c r="AY114" s="241"/>
      <c r="AZ114" s="241"/>
      <c r="BA114" s="241"/>
      <c r="BB114" s="241"/>
      <c r="BC114" s="242"/>
      <c r="BD114" s="240"/>
      <c r="BE114" s="241"/>
      <c r="BF114" s="241"/>
      <c r="BG114" s="241"/>
      <c r="BH114" s="241"/>
      <c r="BI114" s="241"/>
      <c r="BJ114" s="241"/>
      <c r="BK114" s="241"/>
      <c r="BL114" s="242"/>
    </row>
    <row r="115" spans="1:64">
      <c r="A115" s="329" t="s">
        <v>307</v>
      </c>
      <c r="B115" s="328"/>
      <c r="C115" s="328"/>
      <c r="D115" s="328"/>
      <c r="E115" s="328"/>
      <c r="F115" s="328"/>
      <c r="G115" s="328"/>
      <c r="H115" s="328"/>
      <c r="I115" s="328"/>
      <c r="J115" s="328"/>
      <c r="K115" s="328"/>
      <c r="L115" s="328"/>
      <c r="M115" s="328"/>
      <c r="N115" s="328"/>
      <c r="O115" s="328"/>
      <c r="P115" s="328"/>
      <c r="Q115" s="328"/>
      <c r="R115" s="328"/>
      <c r="S115" s="328"/>
      <c r="T115" s="328"/>
      <c r="U115" s="240"/>
      <c r="V115" s="241"/>
      <c r="W115" s="241"/>
      <c r="X115" s="241"/>
      <c r="Y115" s="241"/>
      <c r="Z115" s="241"/>
      <c r="AA115" s="241"/>
      <c r="AB115" s="242"/>
      <c r="AC115" s="240"/>
      <c r="AD115" s="241"/>
      <c r="AE115" s="241"/>
      <c r="AF115" s="241"/>
      <c r="AG115" s="241"/>
      <c r="AH115" s="241"/>
      <c r="AI115" s="241"/>
      <c r="AJ115" s="242"/>
      <c r="AK115" s="240"/>
      <c r="AL115" s="241"/>
      <c r="AM115" s="241"/>
      <c r="AN115" s="241"/>
      <c r="AO115" s="241"/>
      <c r="AP115" s="241"/>
      <c r="AQ115" s="241"/>
      <c r="AR115" s="241"/>
      <c r="AS115" s="242"/>
      <c r="AT115" s="240"/>
      <c r="AU115" s="241"/>
      <c r="AV115" s="241"/>
      <c r="AW115" s="241"/>
      <c r="AX115" s="241"/>
      <c r="AY115" s="241"/>
      <c r="AZ115" s="241"/>
      <c r="BA115" s="241"/>
      <c r="BB115" s="241"/>
      <c r="BC115" s="242"/>
      <c r="BD115" s="240"/>
      <c r="BE115" s="241"/>
      <c r="BF115" s="241"/>
      <c r="BG115" s="241"/>
      <c r="BH115" s="241"/>
      <c r="BI115" s="241"/>
      <c r="BJ115" s="241"/>
      <c r="BK115" s="241"/>
      <c r="BL115" s="242"/>
    </row>
    <row r="116" spans="1:64">
      <c r="A116" s="329" t="s">
        <v>308</v>
      </c>
      <c r="B116" s="328"/>
      <c r="C116" s="328"/>
      <c r="D116" s="328"/>
      <c r="E116" s="328"/>
      <c r="F116" s="328"/>
      <c r="G116" s="328"/>
      <c r="H116" s="328"/>
      <c r="I116" s="328"/>
      <c r="J116" s="328"/>
      <c r="K116" s="328"/>
      <c r="L116" s="328"/>
      <c r="M116" s="328"/>
      <c r="N116" s="328"/>
      <c r="O116" s="328"/>
      <c r="P116" s="328"/>
      <c r="Q116" s="328"/>
      <c r="R116" s="328"/>
      <c r="S116" s="328"/>
      <c r="T116" s="328"/>
      <c r="U116" s="240"/>
      <c r="V116" s="241"/>
      <c r="W116" s="241"/>
      <c r="X116" s="241"/>
      <c r="Y116" s="241"/>
      <c r="Z116" s="241"/>
      <c r="AA116" s="241"/>
      <c r="AB116" s="242"/>
      <c r="AC116" s="240"/>
      <c r="AD116" s="241"/>
      <c r="AE116" s="241"/>
      <c r="AF116" s="241"/>
      <c r="AG116" s="241"/>
      <c r="AH116" s="241"/>
      <c r="AI116" s="241"/>
      <c r="AJ116" s="242"/>
      <c r="AK116" s="240"/>
      <c r="AL116" s="241"/>
      <c r="AM116" s="241"/>
      <c r="AN116" s="241"/>
      <c r="AO116" s="241"/>
      <c r="AP116" s="241"/>
      <c r="AQ116" s="241"/>
      <c r="AR116" s="241"/>
      <c r="AS116" s="242"/>
      <c r="AT116" s="240"/>
      <c r="AU116" s="241"/>
      <c r="AV116" s="241"/>
      <c r="AW116" s="241"/>
      <c r="AX116" s="241"/>
      <c r="AY116" s="241"/>
      <c r="AZ116" s="241"/>
      <c r="BA116" s="241"/>
      <c r="BB116" s="241"/>
      <c r="BC116" s="242"/>
      <c r="BD116" s="240"/>
      <c r="BE116" s="241"/>
      <c r="BF116" s="241"/>
      <c r="BG116" s="241"/>
      <c r="BH116" s="241"/>
      <c r="BI116" s="241"/>
      <c r="BJ116" s="241"/>
      <c r="BK116" s="241"/>
      <c r="BL116" s="242"/>
    </row>
    <row r="117" spans="1:64">
      <c r="A117" s="329" t="s">
        <v>309</v>
      </c>
      <c r="B117" s="328"/>
      <c r="C117" s="328"/>
      <c r="D117" s="328"/>
      <c r="E117" s="328"/>
      <c r="F117" s="328"/>
      <c r="G117" s="328"/>
      <c r="H117" s="328"/>
      <c r="I117" s="328"/>
      <c r="J117" s="328"/>
      <c r="K117" s="328"/>
      <c r="L117" s="328"/>
      <c r="M117" s="328"/>
      <c r="N117" s="328"/>
      <c r="O117" s="328"/>
      <c r="P117" s="328"/>
      <c r="Q117" s="328"/>
      <c r="R117" s="328"/>
      <c r="S117" s="328"/>
      <c r="T117" s="328"/>
      <c r="U117" s="240"/>
      <c r="V117" s="241"/>
      <c r="W117" s="241"/>
      <c r="X117" s="241"/>
      <c r="Y117" s="241"/>
      <c r="Z117" s="241"/>
      <c r="AA117" s="241"/>
      <c r="AB117" s="242"/>
      <c r="AC117" s="240"/>
      <c r="AD117" s="241"/>
      <c r="AE117" s="241"/>
      <c r="AF117" s="241"/>
      <c r="AG117" s="241"/>
      <c r="AH117" s="241"/>
      <c r="AI117" s="241"/>
      <c r="AJ117" s="242"/>
      <c r="AK117" s="240"/>
      <c r="AL117" s="241"/>
      <c r="AM117" s="241"/>
      <c r="AN117" s="241"/>
      <c r="AO117" s="241"/>
      <c r="AP117" s="241"/>
      <c r="AQ117" s="241"/>
      <c r="AR117" s="241"/>
      <c r="AS117" s="242"/>
      <c r="AT117" s="240"/>
      <c r="AU117" s="241"/>
      <c r="AV117" s="241"/>
      <c r="AW117" s="241"/>
      <c r="AX117" s="241"/>
      <c r="AY117" s="241"/>
      <c r="AZ117" s="241"/>
      <c r="BA117" s="241"/>
      <c r="BB117" s="241"/>
      <c r="BC117" s="242"/>
      <c r="BD117" s="240"/>
      <c r="BE117" s="241"/>
      <c r="BF117" s="241"/>
      <c r="BG117" s="241"/>
      <c r="BH117" s="241"/>
      <c r="BI117" s="241"/>
      <c r="BJ117" s="241"/>
      <c r="BK117" s="241"/>
      <c r="BL117" s="242"/>
    </row>
    <row r="118" spans="1:64">
      <c r="A118" s="318" t="s">
        <v>310</v>
      </c>
      <c r="B118" s="318"/>
      <c r="C118" s="318"/>
      <c r="D118" s="318"/>
      <c r="E118" s="318"/>
      <c r="F118" s="318"/>
      <c r="G118" s="318"/>
      <c r="H118" s="318"/>
      <c r="I118" s="318"/>
      <c r="J118" s="318"/>
      <c r="K118" s="318"/>
      <c r="L118" s="318"/>
      <c r="M118" s="318"/>
      <c r="N118" s="318"/>
      <c r="O118" s="318"/>
      <c r="P118" s="318"/>
      <c r="Q118" s="318"/>
      <c r="R118" s="318"/>
      <c r="S118" s="318"/>
      <c r="T118" s="318"/>
      <c r="U118" s="227"/>
      <c r="V118" s="228"/>
      <c r="W118" s="228"/>
      <c r="X118" s="228"/>
      <c r="Y118" s="228"/>
      <c r="Z118" s="228"/>
      <c r="AA118" s="228"/>
      <c r="AB118" s="229"/>
      <c r="AC118" s="227"/>
      <c r="AD118" s="228"/>
      <c r="AE118" s="228"/>
      <c r="AF118" s="228"/>
      <c r="AG118" s="228"/>
      <c r="AH118" s="228"/>
      <c r="AI118" s="228"/>
      <c r="AJ118" s="229"/>
      <c r="AK118" s="227"/>
      <c r="AL118" s="228"/>
      <c r="AM118" s="228"/>
      <c r="AN118" s="228"/>
      <c r="AO118" s="228"/>
      <c r="AP118" s="228"/>
      <c r="AQ118" s="228"/>
      <c r="AR118" s="228"/>
      <c r="AS118" s="229"/>
      <c r="AT118" s="227"/>
      <c r="AU118" s="228"/>
      <c r="AV118" s="228"/>
      <c r="AW118" s="228"/>
      <c r="AX118" s="228"/>
      <c r="AY118" s="228"/>
      <c r="AZ118" s="228"/>
      <c r="BA118" s="228"/>
      <c r="BB118" s="228"/>
      <c r="BC118" s="229"/>
      <c r="BD118" s="227"/>
      <c r="BE118" s="228"/>
      <c r="BF118" s="228"/>
      <c r="BG118" s="228"/>
      <c r="BH118" s="228"/>
      <c r="BI118" s="228"/>
      <c r="BJ118" s="228"/>
      <c r="BK118" s="228"/>
      <c r="BL118" s="229"/>
    </row>
    <row r="119" spans="1:64">
      <c r="A119" s="321" t="s">
        <v>311</v>
      </c>
      <c r="B119" s="321"/>
      <c r="C119" s="321"/>
      <c r="D119" s="321"/>
      <c r="E119" s="321"/>
      <c r="F119" s="321"/>
      <c r="G119" s="321"/>
      <c r="H119" s="321"/>
      <c r="I119" s="321"/>
      <c r="J119" s="321"/>
      <c r="K119" s="321"/>
      <c r="L119" s="321"/>
      <c r="M119" s="321"/>
      <c r="N119" s="321"/>
      <c r="O119" s="321"/>
      <c r="P119" s="321"/>
      <c r="Q119" s="321"/>
      <c r="R119" s="321"/>
      <c r="S119" s="321"/>
      <c r="T119" s="321"/>
      <c r="U119" s="224" t="s">
        <v>47</v>
      </c>
      <c r="V119" s="225"/>
      <c r="W119" s="225"/>
      <c r="X119" s="225"/>
      <c r="Y119" s="225"/>
      <c r="Z119" s="225"/>
      <c r="AA119" s="225"/>
      <c r="AB119" s="226"/>
      <c r="AC119" s="224" t="s">
        <v>47</v>
      </c>
      <c r="AD119" s="225"/>
      <c r="AE119" s="225"/>
      <c r="AF119" s="225"/>
      <c r="AG119" s="225"/>
      <c r="AH119" s="225"/>
      <c r="AI119" s="225"/>
      <c r="AJ119" s="226"/>
      <c r="AK119" s="224" t="s">
        <v>47</v>
      </c>
      <c r="AL119" s="225"/>
      <c r="AM119" s="225"/>
      <c r="AN119" s="225"/>
      <c r="AO119" s="225"/>
      <c r="AP119" s="225"/>
      <c r="AQ119" s="225"/>
      <c r="AR119" s="225"/>
      <c r="AS119" s="226"/>
      <c r="AT119" s="224" t="s">
        <v>47</v>
      </c>
      <c r="AU119" s="225"/>
      <c r="AV119" s="225"/>
      <c r="AW119" s="225"/>
      <c r="AX119" s="225"/>
      <c r="AY119" s="225"/>
      <c r="AZ119" s="225"/>
      <c r="BA119" s="225"/>
      <c r="BB119" s="225"/>
      <c r="BC119" s="226"/>
      <c r="BD119" s="322">
        <v>2</v>
      </c>
      <c r="BE119" s="323"/>
      <c r="BF119" s="323"/>
      <c r="BG119" s="323"/>
      <c r="BH119" s="323"/>
      <c r="BI119" s="323"/>
      <c r="BJ119" s="323"/>
      <c r="BK119" s="323"/>
      <c r="BL119" s="324"/>
    </row>
    <row r="120" spans="1:64">
      <c r="A120" s="318" t="s">
        <v>312</v>
      </c>
      <c r="B120" s="318"/>
      <c r="C120" s="318"/>
      <c r="D120" s="318"/>
      <c r="E120" s="318"/>
      <c r="F120" s="318"/>
      <c r="G120" s="318"/>
      <c r="H120" s="318"/>
      <c r="I120" s="318"/>
      <c r="J120" s="318"/>
      <c r="K120" s="318"/>
      <c r="L120" s="318"/>
      <c r="M120" s="318"/>
      <c r="N120" s="318"/>
      <c r="O120" s="318"/>
      <c r="P120" s="318"/>
      <c r="Q120" s="318"/>
      <c r="R120" s="318"/>
      <c r="S120" s="318"/>
      <c r="T120" s="318"/>
      <c r="U120" s="227"/>
      <c r="V120" s="228"/>
      <c r="W120" s="228"/>
      <c r="X120" s="228"/>
      <c r="Y120" s="228"/>
      <c r="Z120" s="228"/>
      <c r="AA120" s="228"/>
      <c r="AB120" s="229"/>
      <c r="AC120" s="227"/>
      <c r="AD120" s="228"/>
      <c r="AE120" s="228"/>
      <c r="AF120" s="228"/>
      <c r="AG120" s="228"/>
      <c r="AH120" s="228"/>
      <c r="AI120" s="228"/>
      <c r="AJ120" s="229"/>
      <c r="AK120" s="227"/>
      <c r="AL120" s="228"/>
      <c r="AM120" s="228"/>
      <c r="AN120" s="228"/>
      <c r="AO120" s="228"/>
      <c r="AP120" s="228"/>
      <c r="AQ120" s="228"/>
      <c r="AR120" s="228"/>
      <c r="AS120" s="229"/>
      <c r="AT120" s="227"/>
      <c r="AU120" s="228"/>
      <c r="AV120" s="228"/>
      <c r="AW120" s="228"/>
      <c r="AX120" s="228"/>
      <c r="AY120" s="228"/>
      <c r="AZ120" s="228"/>
      <c r="BA120" s="228"/>
      <c r="BB120" s="228"/>
      <c r="BC120" s="229"/>
      <c r="BD120" s="325"/>
      <c r="BE120" s="326"/>
      <c r="BF120" s="326"/>
      <c r="BG120" s="326"/>
      <c r="BH120" s="326"/>
      <c r="BI120" s="326"/>
      <c r="BJ120" s="326"/>
      <c r="BK120" s="326"/>
      <c r="BL120" s="327"/>
    </row>
    <row r="121" spans="1:64" s="1" customFormat="1" ht="3.75" customHeight="1">
      <c r="A121" s="56"/>
      <c r="B121" s="56"/>
      <c r="C121" s="56"/>
      <c r="D121" s="56"/>
      <c r="E121" s="56"/>
      <c r="F121" s="56"/>
      <c r="G121" s="56"/>
      <c r="H121" s="56"/>
      <c r="I121" s="56"/>
      <c r="J121" s="56"/>
      <c r="K121" s="56"/>
      <c r="L121" s="56"/>
      <c r="M121" s="56"/>
      <c r="N121" s="56"/>
      <c r="O121" s="56"/>
      <c r="P121" s="56"/>
      <c r="Q121" s="56"/>
      <c r="R121" s="56"/>
      <c r="BD121" s="28"/>
      <c r="BE121" s="28"/>
      <c r="BF121" s="28"/>
      <c r="BG121" s="28"/>
      <c r="BH121" s="28"/>
      <c r="BI121" s="28"/>
      <c r="BJ121" s="28"/>
      <c r="BK121" s="28"/>
      <c r="BL121" s="28"/>
    </row>
    <row r="122" spans="1:64" s="1" customFormat="1" ht="25.5" customHeight="1">
      <c r="A122" s="319" t="s">
        <v>313</v>
      </c>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57"/>
    </row>
    <row r="123" spans="1:64" ht="6" customHeight="1"/>
    <row r="124" spans="1:64">
      <c r="A124" s="320" t="s">
        <v>17</v>
      </c>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t="s">
        <v>150</v>
      </c>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0"/>
      <c r="BA124" s="320"/>
      <c r="BB124" s="320"/>
      <c r="BC124" s="320"/>
      <c r="BD124" s="320"/>
      <c r="BE124" s="320"/>
      <c r="BF124" s="320"/>
      <c r="BG124" s="320"/>
      <c r="BH124" s="320"/>
      <c r="BI124" s="320"/>
      <c r="BJ124" s="320"/>
      <c r="BK124" s="320"/>
      <c r="BL124" s="320"/>
    </row>
    <row r="125" spans="1:64" s="11" customFormat="1" ht="9.6">
      <c r="A125" s="178" t="s">
        <v>19</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t="s">
        <v>20</v>
      </c>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t="s">
        <v>21</v>
      </c>
      <c r="AT125" s="178"/>
      <c r="AU125" s="178"/>
      <c r="AV125" s="178"/>
      <c r="AW125" s="178"/>
      <c r="AX125" s="178"/>
      <c r="AY125" s="178"/>
      <c r="AZ125" s="178"/>
      <c r="BA125" s="178"/>
      <c r="BB125" s="178"/>
      <c r="BC125" s="178"/>
      <c r="BD125" s="178"/>
      <c r="BE125" s="178"/>
      <c r="BF125" s="178"/>
      <c r="BG125" s="178"/>
      <c r="BH125" s="178"/>
      <c r="BI125" s="178"/>
      <c r="BJ125" s="178"/>
      <c r="BK125" s="178"/>
      <c r="BL125" s="178"/>
    </row>
  </sheetData>
  <mergeCells count="249">
    <mergeCell ref="A4:BL4"/>
    <mergeCell ref="A5:BL5"/>
    <mergeCell ref="A6:BL6"/>
    <mergeCell ref="A7:BL7"/>
    <mergeCell ref="A10:T10"/>
    <mergeCell ref="U10:AJ10"/>
    <mergeCell ref="AK10:AS10"/>
    <mergeCell ref="AT10:BC10"/>
    <mergeCell ref="BD10:BL10"/>
    <mergeCell ref="A11:T11"/>
    <mergeCell ref="U11:AB11"/>
    <mergeCell ref="AC11:AJ11"/>
    <mergeCell ref="AK11:AS11"/>
    <mergeCell ref="AT11:BC11"/>
    <mergeCell ref="BD11:BL11"/>
    <mergeCell ref="A12:T12"/>
    <mergeCell ref="U12:AB12"/>
    <mergeCell ref="AC12:AJ12"/>
    <mergeCell ref="AT14:BC19"/>
    <mergeCell ref="BD14:BL19"/>
    <mergeCell ref="AK12:AS12"/>
    <mergeCell ref="AT12:BC12"/>
    <mergeCell ref="BD12:BL12"/>
    <mergeCell ref="A13:T13"/>
    <mergeCell ref="U13:AB13"/>
    <mergeCell ref="AC13:AJ13"/>
    <mergeCell ref="AK13:AS13"/>
    <mergeCell ref="AT13:BC13"/>
    <mergeCell ref="BD13:BL13"/>
    <mergeCell ref="A15:T15"/>
    <mergeCell ref="A16:T16"/>
    <mergeCell ref="A17:T17"/>
    <mergeCell ref="A18:T18"/>
    <mergeCell ref="A19:T19"/>
    <mergeCell ref="A14:T14"/>
    <mergeCell ref="U14:AB19"/>
    <mergeCell ref="AC14:AJ19"/>
    <mergeCell ref="AK14:AS19"/>
    <mergeCell ref="A22:T22"/>
    <mergeCell ref="U22:AB22"/>
    <mergeCell ref="AC22:AJ22"/>
    <mergeCell ref="AK22:AS22"/>
    <mergeCell ref="AT22:BC22"/>
    <mergeCell ref="BD22:BL22"/>
    <mergeCell ref="A20:T20"/>
    <mergeCell ref="U20:AB21"/>
    <mergeCell ref="AC20:AJ21"/>
    <mergeCell ref="AK20:AS21"/>
    <mergeCell ref="AT20:BC21"/>
    <mergeCell ref="BD20:BL21"/>
    <mergeCell ref="A21:T21"/>
    <mergeCell ref="AK30:AS37"/>
    <mergeCell ref="AT30:BC37"/>
    <mergeCell ref="BD30:BL37"/>
    <mergeCell ref="A31:T31"/>
    <mergeCell ref="A32:T32"/>
    <mergeCell ref="A33:T33"/>
    <mergeCell ref="A34:T34"/>
    <mergeCell ref="U23:AB29"/>
    <mergeCell ref="AC23:AJ29"/>
    <mergeCell ref="AK23:AS29"/>
    <mergeCell ref="AT23:BC29"/>
    <mergeCell ref="BD23:BL29"/>
    <mergeCell ref="A35:T35"/>
    <mergeCell ref="A36:T36"/>
    <mergeCell ref="A37:T37"/>
    <mergeCell ref="A38:T38"/>
    <mergeCell ref="U38:AB47"/>
    <mergeCell ref="AC38:AJ47"/>
    <mergeCell ref="A46:T46"/>
    <mergeCell ref="A47:T47"/>
    <mergeCell ref="A30:T30"/>
    <mergeCell ref="U30:AB37"/>
    <mergeCell ref="AC30:AJ37"/>
    <mergeCell ref="U48:AB56"/>
    <mergeCell ref="AC48:AJ56"/>
    <mergeCell ref="AK48:AS56"/>
    <mergeCell ref="AT48:BC56"/>
    <mergeCell ref="BD48:BL56"/>
    <mergeCell ref="AK38:AS47"/>
    <mergeCell ref="AT38:BC47"/>
    <mergeCell ref="BD38:BL47"/>
    <mergeCell ref="A39:T39"/>
    <mergeCell ref="A40:T40"/>
    <mergeCell ref="A41:T41"/>
    <mergeCell ref="A42:T42"/>
    <mergeCell ref="A43:T43"/>
    <mergeCell ref="A44:T44"/>
    <mergeCell ref="A45:T45"/>
    <mergeCell ref="A49:T49"/>
    <mergeCell ref="A50:T50"/>
    <mergeCell ref="A51:T51"/>
    <mergeCell ref="A52:T52"/>
    <mergeCell ref="A53:T53"/>
    <mergeCell ref="A54:T54"/>
    <mergeCell ref="A55:T55"/>
    <mergeCell ref="A56:T56"/>
    <mergeCell ref="A48:T48"/>
    <mergeCell ref="A57:T57"/>
    <mergeCell ref="U57:AB62"/>
    <mergeCell ref="AC57:AJ62"/>
    <mergeCell ref="AK57:AS62"/>
    <mergeCell ref="AT57:BC62"/>
    <mergeCell ref="BD57:BL62"/>
    <mergeCell ref="A58:T58"/>
    <mergeCell ref="A59:T59"/>
    <mergeCell ref="A60:T60"/>
    <mergeCell ref="A61:T61"/>
    <mergeCell ref="BD63:BL67"/>
    <mergeCell ref="A64:T64"/>
    <mergeCell ref="A65:T65"/>
    <mergeCell ref="A66:T66"/>
    <mergeCell ref="A67:T67"/>
    <mergeCell ref="A62:T62"/>
    <mergeCell ref="A63:T63"/>
    <mergeCell ref="U63:AB67"/>
    <mergeCell ref="AC63:AJ67"/>
    <mergeCell ref="AK63:AS67"/>
    <mergeCell ref="AT63:BC67"/>
    <mergeCell ref="A71:T71"/>
    <mergeCell ref="U71:AB71"/>
    <mergeCell ref="AC71:AJ71"/>
    <mergeCell ref="AK71:AS71"/>
    <mergeCell ref="AT71:BC71"/>
    <mergeCell ref="BD71:BL71"/>
    <mergeCell ref="A68:T68"/>
    <mergeCell ref="U68:AB70"/>
    <mergeCell ref="AC68:AJ70"/>
    <mergeCell ref="AK68:AS70"/>
    <mergeCell ref="AT68:BC70"/>
    <mergeCell ref="BD68:BL70"/>
    <mergeCell ref="A69:T69"/>
    <mergeCell ref="A70:T70"/>
    <mergeCell ref="A72:T72"/>
    <mergeCell ref="U72:AB75"/>
    <mergeCell ref="AC72:AJ75"/>
    <mergeCell ref="AK72:AS75"/>
    <mergeCell ref="AT72:BC75"/>
    <mergeCell ref="BD72:BL75"/>
    <mergeCell ref="A73:T73"/>
    <mergeCell ref="A74:T74"/>
    <mergeCell ref="A75:T75"/>
    <mergeCell ref="A81:T81"/>
    <mergeCell ref="U81:AB82"/>
    <mergeCell ref="AC81:AJ82"/>
    <mergeCell ref="AK81:AS82"/>
    <mergeCell ref="AT81:BC82"/>
    <mergeCell ref="BD81:BL82"/>
    <mergeCell ref="A76:T76"/>
    <mergeCell ref="U76:AB80"/>
    <mergeCell ref="AC76:AJ80"/>
    <mergeCell ref="AK76:AS80"/>
    <mergeCell ref="AT76:BC80"/>
    <mergeCell ref="BD76:BL80"/>
    <mergeCell ref="A77:T77"/>
    <mergeCell ref="A78:T78"/>
    <mergeCell ref="A79:T79"/>
    <mergeCell ref="A80:T80"/>
    <mergeCell ref="A82:T82"/>
    <mergeCell ref="A83:T83"/>
    <mergeCell ref="U83:AB85"/>
    <mergeCell ref="AC83:AJ85"/>
    <mergeCell ref="AK83:AS85"/>
    <mergeCell ref="AT83:BC85"/>
    <mergeCell ref="BD83:BL85"/>
    <mergeCell ref="A84:T84"/>
    <mergeCell ref="A85:T85"/>
    <mergeCell ref="A88:T88"/>
    <mergeCell ref="U88:AB90"/>
    <mergeCell ref="AC88:AJ90"/>
    <mergeCell ref="AK88:AS90"/>
    <mergeCell ref="AT88:BC90"/>
    <mergeCell ref="BD88:BL90"/>
    <mergeCell ref="A89:T89"/>
    <mergeCell ref="A90:T90"/>
    <mergeCell ref="A86:T86"/>
    <mergeCell ref="U86:AB87"/>
    <mergeCell ref="AC86:AJ87"/>
    <mergeCell ref="AK86:AS87"/>
    <mergeCell ref="AT86:BC87"/>
    <mergeCell ref="BD86:BL87"/>
    <mergeCell ref="A87:T87"/>
    <mergeCell ref="BD96:BL101"/>
    <mergeCell ref="A97:T97"/>
    <mergeCell ref="A98:T98"/>
    <mergeCell ref="A99:T99"/>
    <mergeCell ref="A100:T100"/>
    <mergeCell ref="A91:T91"/>
    <mergeCell ref="U91:AB95"/>
    <mergeCell ref="AC91:AJ95"/>
    <mergeCell ref="AK91:AS95"/>
    <mergeCell ref="AT91:BC95"/>
    <mergeCell ref="BD91:BL95"/>
    <mergeCell ref="A92:T92"/>
    <mergeCell ref="A93:T93"/>
    <mergeCell ref="A94:T94"/>
    <mergeCell ref="A95:T95"/>
    <mergeCell ref="A101:T101"/>
    <mergeCell ref="A102:T102"/>
    <mergeCell ref="U102:AB102"/>
    <mergeCell ref="AC102:AJ102"/>
    <mergeCell ref="AK102:AS102"/>
    <mergeCell ref="AT102:BC102"/>
    <mergeCell ref="A96:T96"/>
    <mergeCell ref="U96:AB101"/>
    <mergeCell ref="AC96:AJ101"/>
    <mergeCell ref="AK96:AS101"/>
    <mergeCell ref="AT96:BC101"/>
    <mergeCell ref="A107:T107"/>
    <mergeCell ref="A108:T108"/>
    <mergeCell ref="U108:AB118"/>
    <mergeCell ref="AC108:AJ118"/>
    <mergeCell ref="AK108:AS118"/>
    <mergeCell ref="AT108:BC118"/>
    <mergeCell ref="A118:T118"/>
    <mergeCell ref="BD102:BL102"/>
    <mergeCell ref="A103:T103"/>
    <mergeCell ref="U103:AB107"/>
    <mergeCell ref="AC103:AJ107"/>
    <mergeCell ref="AK103:AS107"/>
    <mergeCell ref="AT103:BC107"/>
    <mergeCell ref="BD103:BL107"/>
    <mergeCell ref="A104:T104"/>
    <mergeCell ref="A105:T105"/>
    <mergeCell ref="A106:T106"/>
    <mergeCell ref="BD108:BL118"/>
    <mergeCell ref="A109:T109"/>
    <mergeCell ref="A110:T110"/>
    <mergeCell ref="A111:T111"/>
    <mergeCell ref="A112:T112"/>
    <mergeCell ref="A113:T113"/>
    <mergeCell ref="A114:T114"/>
    <mergeCell ref="A115:T115"/>
    <mergeCell ref="A116:T116"/>
    <mergeCell ref="A117:T117"/>
    <mergeCell ref="A125:V125"/>
    <mergeCell ref="W125:AR125"/>
    <mergeCell ref="AS125:BL125"/>
    <mergeCell ref="A120:T120"/>
    <mergeCell ref="A122:BK122"/>
    <mergeCell ref="A124:V124"/>
    <mergeCell ref="W124:AR124"/>
    <mergeCell ref="AS124:BL124"/>
    <mergeCell ref="A119:T119"/>
    <mergeCell ref="U119:AB120"/>
    <mergeCell ref="AC119:AJ120"/>
    <mergeCell ref="AK119:AS120"/>
    <mergeCell ref="AT119:BC120"/>
    <mergeCell ref="BD119:BL120"/>
  </mergeCells>
  <pageMargins left="0.70866141732283472" right="0.70866141732283472" top="0.74803149606299213" bottom="0.74803149606299213"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20"/>
  <sheetViews>
    <sheetView workbookViewId="0">
      <selection activeCell="A4" sqref="A4"/>
    </sheetView>
  </sheetViews>
  <sheetFormatPr defaultRowHeight="13.8"/>
  <cols>
    <col min="1" max="1" width="66.88671875" style="58" customWidth="1"/>
    <col min="2" max="2" width="22.6640625" style="58" customWidth="1"/>
    <col min="3" max="16384" width="8.88671875" style="58"/>
  </cols>
  <sheetData>
    <row r="1" spans="1:2">
      <c r="B1" s="59" t="s">
        <v>314</v>
      </c>
    </row>
    <row r="2" spans="1:2">
      <c r="B2" s="2" t="s">
        <v>0</v>
      </c>
    </row>
    <row r="3" spans="1:2">
      <c r="B3" s="2" t="s">
        <v>1</v>
      </c>
    </row>
    <row r="5" spans="1:2" ht="45" customHeight="1">
      <c r="A5" s="351" t="s">
        <v>315</v>
      </c>
      <c r="B5" s="351"/>
    </row>
    <row r="6" spans="1:2" ht="23.25" customHeight="1">
      <c r="A6" s="352" t="s">
        <v>316</v>
      </c>
      <c r="B6" s="352"/>
    </row>
    <row r="7" spans="1:2" ht="24.75" customHeight="1">
      <c r="A7" s="60"/>
    </row>
    <row r="8" spans="1:2" ht="18" customHeight="1">
      <c r="A8" s="61" t="s">
        <v>317</v>
      </c>
      <c r="B8" s="62" t="s">
        <v>318</v>
      </c>
    </row>
    <row r="9" spans="1:2" ht="15" customHeight="1">
      <c r="A9" s="61">
        <v>1</v>
      </c>
      <c r="B9" s="62">
        <v>2</v>
      </c>
    </row>
    <row r="10" spans="1:2" ht="73.8" customHeight="1">
      <c r="A10" s="63" t="s">
        <v>319</v>
      </c>
      <c r="B10" s="64">
        <v>205</v>
      </c>
    </row>
    <row r="11" spans="1:2" ht="91.8" customHeight="1">
      <c r="A11" s="63" t="s">
        <v>320</v>
      </c>
      <c r="B11" s="64">
        <v>0</v>
      </c>
    </row>
    <row r="12" spans="1:2" ht="37.5" customHeight="1">
      <c r="A12" s="63" t="s">
        <v>321</v>
      </c>
      <c r="B12" s="65">
        <v>1</v>
      </c>
    </row>
    <row r="13" spans="1:2">
      <c r="A13" s="66"/>
      <c r="B13" s="67"/>
    </row>
    <row r="14" spans="1:2" ht="40.5" customHeight="1">
      <c r="A14" s="68"/>
    </row>
    <row r="15" spans="1:2">
      <c r="A15" s="68" t="s">
        <v>322</v>
      </c>
      <c r="B15" s="69" t="s">
        <v>150</v>
      </c>
    </row>
    <row r="16" spans="1:2">
      <c r="A16" s="68"/>
    </row>
    <row r="18" spans="1:1" ht="15.75" customHeight="1">
      <c r="A18" s="68" t="s">
        <v>323</v>
      </c>
    </row>
    <row r="19" spans="1:1">
      <c r="A19" s="68" t="s">
        <v>324</v>
      </c>
    </row>
    <row r="20" spans="1:1">
      <c r="A20" s="58" t="s">
        <v>325</v>
      </c>
    </row>
  </sheetData>
  <mergeCells count="2">
    <mergeCell ref="A5:B5"/>
    <mergeCell ref="A6:B6"/>
  </mergeCells>
  <pageMargins left="0.70866141732283472" right="0.70866141732283472" top="0.74803149606299213" bottom="0.74803149606299213"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19"/>
  <sheetViews>
    <sheetView workbookViewId="0">
      <selection activeCell="H10" sqref="H10"/>
    </sheetView>
  </sheetViews>
  <sheetFormatPr defaultRowHeight="13.8"/>
  <cols>
    <col min="1" max="1" width="64.44140625" style="58" customWidth="1"/>
    <col min="2" max="2" width="24.6640625" style="58" customWidth="1"/>
    <col min="3" max="16384" width="8.88671875" style="58"/>
  </cols>
  <sheetData>
    <row r="1" spans="1:2">
      <c r="B1" s="59" t="s">
        <v>314</v>
      </c>
    </row>
    <row r="2" spans="1:2">
      <c r="B2" s="2" t="s">
        <v>0</v>
      </c>
    </row>
    <row r="3" spans="1:2">
      <c r="B3" s="2" t="s">
        <v>1</v>
      </c>
    </row>
    <row r="4" spans="1:2" ht="54" customHeight="1">
      <c r="A4" s="353" t="s">
        <v>326</v>
      </c>
      <c r="B4" s="351"/>
    </row>
    <row r="5" spans="1:2" ht="23.25" customHeight="1">
      <c r="A5" s="352" t="s">
        <v>316</v>
      </c>
      <c r="B5" s="352"/>
    </row>
    <row r="6" spans="1:2" ht="24.75" customHeight="1">
      <c r="A6" s="60"/>
    </row>
    <row r="7" spans="1:2" ht="18" customHeight="1">
      <c r="A7" s="61" t="s">
        <v>317</v>
      </c>
      <c r="B7" s="62" t="s">
        <v>318</v>
      </c>
    </row>
    <row r="8" spans="1:2" ht="15" customHeight="1">
      <c r="A8" s="61">
        <v>1</v>
      </c>
      <c r="B8" s="62">
        <v>2</v>
      </c>
    </row>
    <row r="9" spans="1:2" ht="64.8" customHeight="1">
      <c r="A9" s="63" t="s">
        <v>327</v>
      </c>
      <c r="B9" s="64">
        <v>183</v>
      </c>
    </row>
    <row r="10" spans="1:2" ht="78" customHeight="1">
      <c r="A10" s="63" t="s">
        <v>328</v>
      </c>
      <c r="B10" s="64">
        <v>0</v>
      </c>
    </row>
    <row r="11" spans="1:2" ht="44.25" customHeight="1">
      <c r="A11" s="63" t="s">
        <v>329</v>
      </c>
      <c r="B11" s="65">
        <v>1</v>
      </c>
    </row>
    <row r="13" spans="1:2" ht="24.75" customHeight="1"/>
    <row r="14" spans="1:2" ht="24.75" customHeight="1">
      <c r="A14" s="68" t="s">
        <v>322</v>
      </c>
      <c r="B14" s="69" t="s">
        <v>150</v>
      </c>
    </row>
    <row r="15" spans="1:2">
      <c r="A15" s="68"/>
    </row>
    <row r="16" spans="1:2">
      <c r="A16" s="68"/>
    </row>
    <row r="17" spans="1:2" ht="54.6" customHeight="1">
      <c r="A17" s="66" t="s">
        <v>323</v>
      </c>
      <c r="B17" s="67"/>
    </row>
    <row r="18" spans="1:2">
      <c r="A18" s="68" t="s">
        <v>330</v>
      </c>
    </row>
    <row r="19" spans="1:2">
      <c r="A19" s="58" t="s">
        <v>331</v>
      </c>
    </row>
  </sheetData>
  <mergeCells count="2">
    <mergeCell ref="A4:B4"/>
    <mergeCell ref="A5:B5"/>
  </mergeCells>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17"/>
  <sheetViews>
    <sheetView workbookViewId="0">
      <selection activeCell="A10" sqref="A10"/>
    </sheetView>
  </sheetViews>
  <sheetFormatPr defaultRowHeight="13.8"/>
  <cols>
    <col min="1" max="1" width="67.6640625" style="58" customWidth="1"/>
    <col min="2" max="2" width="23.5546875" style="58" customWidth="1"/>
    <col min="3" max="16384" width="8.88671875" style="58"/>
  </cols>
  <sheetData>
    <row r="1" spans="1:2">
      <c r="B1" s="59" t="s">
        <v>314</v>
      </c>
    </row>
    <row r="2" spans="1:2">
      <c r="B2" s="2" t="s">
        <v>0</v>
      </c>
    </row>
    <row r="3" spans="1:2">
      <c r="B3" s="2" t="s">
        <v>1</v>
      </c>
    </row>
    <row r="4" spans="1:2" ht="54" customHeight="1">
      <c r="A4" s="353" t="s">
        <v>332</v>
      </c>
      <c r="B4" s="351"/>
    </row>
    <row r="5" spans="1:2" ht="23.25" customHeight="1">
      <c r="A5" s="352" t="s">
        <v>316</v>
      </c>
      <c r="B5" s="352"/>
    </row>
    <row r="6" spans="1:2" ht="13.8" customHeight="1">
      <c r="A6" s="60"/>
    </row>
    <row r="7" spans="1:2" ht="18" customHeight="1">
      <c r="A7" s="61" t="s">
        <v>317</v>
      </c>
      <c r="B7" s="62" t="s">
        <v>318</v>
      </c>
    </row>
    <row r="8" spans="1:2" ht="15" customHeight="1">
      <c r="A8" s="61">
        <v>1</v>
      </c>
      <c r="B8" s="62">
        <v>2</v>
      </c>
    </row>
    <row r="9" spans="1:2" ht="82.2" customHeight="1">
      <c r="A9" s="63" t="s">
        <v>333</v>
      </c>
      <c r="B9" s="64">
        <v>0</v>
      </c>
    </row>
    <row r="10" spans="1:2" ht="51" customHeight="1">
      <c r="A10" s="63" t="s">
        <v>334</v>
      </c>
      <c r="B10" s="64">
        <v>20.5</v>
      </c>
    </row>
    <row r="11" spans="1:2" ht="51" customHeight="1">
      <c r="A11" s="63" t="s">
        <v>335</v>
      </c>
      <c r="B11" s="65">
        <v>1</v>
      </c>
    </row>
    <row r="12" spans="1:2" ht="38.25" customHeight="1">
      <c r="A12" s="68"/>
    </row>
    <row r="13" spans="1:2">
      <c r="A13" s="68" t="s">
        <v>322</v>
      </c>
      <c r="B13" s="69" t="s">
        <v>150</v>
      </c>
    </row>
    <row r="14" spans="1:2">
      <c r="A14" s="68"/>
    </row>
    <row r="15" spans="1:2" ht="51.6" customHeight="1">
      <c r="A15" s="68" t="s">
        <v>323</v>
      </c>
    </row>
    <row r="16" spans="1:2">
      <c r="A16" s="68" t="s">
        <v>336</v>
      </c>
    </row>
    <row r="17" spans="1:1">
      <c r="A17" s="58" t="s">
        <v>337</v>
      </c>
    </row>
  </sheetData>
  <mergeCells count="2">
    <mergeCell ref="A4:B4"/>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CQ64"/>
  <sheetViews>
    <sheetView workbookViewId="0">
      <selection activeCell="CL11" sqref="CL11"/>
    </sheetView>
  </sheetViews>
  <sheetFormatPr defaultColWidth="1.44140625" defaultRowHeight="13.8"/>
  <cols>
    <col min="1" max="7" width="1.44140625" style="12"/>
    <col min="8" max="8" width="5.77734375" style="12" bestFit="1" customWidth="1"/>
    <col min="9" max="30" width="1.44140625" style="12"/>
    <col min="31" max="31" width="4.88671875" style="12" customWidth="1"/>
    <col min="32" max="64" width="1.44140625" style="12"/>
    <col min="65" max="65" width="10.33203125" style="12" customWidth="1"/>
    <col min="66" max="263" width="1.44140625" style="12"/>
    <col min="264" max="264" width="5.77734375" style="12" bestFit="1" customWidth="1"/>
    <col min="265" max="286" width="1.44140625" style="12"/>
    <col min="287" max="287" width="4.88671875" style="12" customWidth="1"/>
    <col min="288" max="320" width="1.44140625" style="12"/>
    <col min="321" max="321" width="10.33203125" style="12" customWidth="1"/>
    <col min="322" max="519" width="1.44140625" style="12"/>
    <col min="520" max="520" width="5.77734375" style="12" bestFit="1" customWidth="1"/>
    <col min="521" max="542" width="1.44140625" style="12"/>
    <col min="543" max="543" width="4.88671875" style="12" customWidth="1"/>
    <col min="544" max="576" width="1.44140625" style="12"/>
    <col min="577" max="577" width="10.33203125" style="12" customWidth="1"/>
    <col min="578" max="775" width="1.44140625" style="12"/>
    <col min="776" max="776" width="5.77734375" style="12" bestFit="1" customWidth="1"/>
    <col min="777" max="798" width="1.44140625" style="12"/>
    <col min="799" max="799" width="4.88671875" style="12" customWidth="1"/>
    <col min="800" max="832" width="1.44140625" style="12"/>
    <col min="833" max="833" width="10.33203125" style="12" customWidth="1"/>
    <col min="834" max="1031" width="1.44140625" style="12"/>
    <col min="1032" max="1032" width="5.77734375" style="12" bestFit="1" customWidth="1"/>
    <col min="1033" max="1054" width="1.44140625" style="12"/>
    <col min="1055" max="1055" width="4.88671875" style="12" customWidth="1"/>
    <col min="1056" max="1088" width="1.44140625" style="12"/>
    <col min="1089" max="1089" width="10.33203125" style="12" customWidth="1"/>
    <col min="1090" max="1287" width="1.44140625" style="12"/>
    <col min="1288" max="1288" width="5.77734375" style="12" bestFit="1" customWidth="1"/>
    <col min="1289" max="1310" width="1.44140625" style="12"/>
    <col min="1311" max="1311" width="4.88671875" style="12" customWidth="1"/>
    <col min="1312" max="1344" width="1.44140625" style="12"/>
    <col min="1345" max="1345" width="10.33203125" style="12" customWidth="1"/>
    <col min="1346" max="1543" width="1.44140625" style="12"/>
    <col min="1544" max="1544" width="5.77734375" style="12" bestFit="1" customWidth="1"/>
    <col min="1545" max="1566" width="1.44140625" style="12"/>
    <col min="1567" max="1567" width="4.88671875" style="12" customWidth="1"/>
    <col min="1568" max="1600" width="1.44140625" style="12"/>
    <col min="1601" max="1601" width="10.33203125" style="12" customWidth="1"/>
    <col min="1602" max="1799" width="1.44140625" style="12"/>
    <col min="1800" max="1800" width="5.77734375" style="12" bestFit="1" customWidth="1"/>
    <col min="1801" max="1822" width="1.44140625" style="12"/>
    <col min="1823" max="1823" width="4.88671875" style="12" customWidth="1"/>
    <col min="1824" max="1856" width="1.44140625" style="12"/>
    <col min="1857" max="1857" width="10.33203125" style="12" customWidth="1"/>
    <col min="1858" max="2055" width="1.44140625" style="12"/>
    <col min="2056" max="2056" width="5.77734375" style="12" bestFit="1" customWidth="1"/>
    <col min="2057" max="2078" width="1.44140625" style="12"/>
    <col min="2079" max="2079" width="4.88671875" style="12" customWidth="1"/>
    <col min="2080" max="2112" width="1.44140625" style="12"/>
    <col min="2113" max="2113" width="10.33203125" style="12" customWidth="1"/>
    <col min="2114" max="2311" width="1.44140625" style="12"/>
    <col min="2312" max="2312" width="5.77734375" style="12" bestFit="1" customWidth="1"/>
    <col min="2313" max="2334" width="1.44140625" style="12"/>
    <col min="2335" max="2335" width="4.88671875" style="12" customWidth="1"/>
    <col min="2336" max="2368" width="1.44140625" style="12"/>
    <col min="2369" max="2369" width="10.33203125" style="12" customWidth="1"/>
    <col min="2370" max="2567" width="1.44140625" style="12"/>
    <col min="2568" max="2568" width="5.77734375" style="12" bestFit="1" customWidth="1"/>
    <col min="2569" max="2590" width="1.44140625" style="12"/>
    <col min="2591" max="2591" width="4.88671875" style="12" customWidth="1"/>
    <col min="2592" max="2624" width="1.44140625" style="12"/>
    <col min="2625" max="2625" width="10.33203125" style="12" customWidth="1"/>
    <col min="2626" max="2823" width="1.44140625" style="12"/>
    <col min="2824" max="2824" width="5.77734375" style="12" bestFit="1" customWidth="1"/>
    <col min="2825" max="2846" width="1.44140625" style="12"/>
    <col min="2847" max="2847" width="4.88671875" style="12" customWidth="1"/>
    <col min="2848" max="2880" width="1.44140625" style="12"/>
    <col min="2881" max="2881" width="10.33203125" style="12" customWidth="1"/>
    <col min="2882" max="3079" width="1.44140625" style="12"/>
    <col min="3080" max="3080" width="5.77734375" style="12" bestFit="1" customWidth="1"/>
    <col min="3081" max="3102" width="1.44140625" style="12"/>
    <col min="3103" max="3103" width="4.88671875" style="12" customWidth="1"/>
    <col min="3104" max="3136" width="1.44140625" style="12"/>
    <col min="3137" max="3137" width="10.33203125" style="12" customWidth="1"/>
    <col min="3138" max="3335" width="1.44140625" style="12"/>
    <col min="3336" max="3336" width="5.77734375" style="12" bestFit="1" customWidth="1"/>
    <col min="3337" max="3358" width="1.44140625" style="12"/>
    <col min="3359" max="3359" width="4.88671875" style="12" customWidth="1"/>
    <col min="3360" max="3392" width="1.44140625" style="12"/>
    <col min="3393" max="3393" width="10.33203125" style="12" customWidth="1"/>
    <col min="3394" max="3591" width="1.44140625" style="12"/>
    <col min="3592" max="3592" width="5.77734375" style="12" bestFit="1" customWidth="1"/>
    <col min="3593" max="3614" width="1.44140625" style="12"/>
    <col min="3615" max="3615" width="4.88671875" style="12" customWidth="1"/>
    <col min="3616" max="3648" width="1.44140625" style="12"/>
    <col min="3649" max="3649" width="10.33203125" style="12" customWidth="1"/>
    <col min="3650" max="3847" width="1.44140625" style="12"/>
    <col min="3848" max="3848" width="5.77734375" style="12" bestFit="1" customWidth="1"/>
    <col min="3849" max="3870" width="1.44140625" style="12"/>
    <col min="3871" max="3871" width="4.88671875" style="12" customWidth="1"/>
    <col min="3872" max="3904" width="1.44140625" style="12"/>
    <col min="3905" max="3905" width="10.33203125" style="12" customWidth="1"/>
    <col min="3906" max="4103" width="1.44140625" style="12"/>
    <col min="4104" max="4104" width="5.77734375" style="12" bestFit="1" customWidth="1"/>
    <col min="4105" max="4126" width="1.44140625" style="12"/>
    <col min="4127" max="4127" width="4.88671875" style="12" customWidth="1"/>
    <col min="4128" max="4160" width="1.44140625" style="12"/>
    <col min="4161" max="4161" width="10.33203125" style="12" customWidth="1"/>
    <col min="4162" max="4359" width="1.44140625" style="12"/>
    <col min="4360" max="4360" width="5.77734375" style="12" bestFit="1" customWidth="1"/>
    <col min="4361" max="4382" width="1.44140625" style="12"/>
    <col min="4383" max="4383" width="4.88671875" style="12" customWidth="1"/>
    <col min="4384" max="4416" width="1.44140625" style="12"/>
    <col min="4417" max="4417" width="10.33203125" style="12" customWidth="1"/>
    <col min="4418" max="4615" width="1.44140625" style="12"/>
    <col min="4616" max="4616" width="5.77734375" style="12" bestFit="1" customWidth="1"/>
    <col min="4617" max="4638" width="1.44140625" style="12"/>
    <col min="4639" max="4639" width="4.88671875" style="12" customWidth="1"/>
    <col min="4640" max="4672" width="1.44140625" style="12"/>
    <col min="4673" max="4673" width="10.33203125" style="12" customWidth="1"/>
    <col min="4674" max="4871" width="1.44140625" style="12"/>
    <col min="4872" max="4872" width="5.77734375" style="12" bestFit="1" customWidth="1"/>
    <col min="4873" max="4894" width="1.44140625" style="12"/>
    <col min="4895" max="4895" width="4.88671875" style="12" customWidth="1"/>
    <col min="4896" max="4928" width="1.44140625" style="12"/>
    <col min="4929" max="4929" width="10.33203125" style="12" customWidth="1"/>
    <col min="4930" max="5127" width="1.44140625" style="12"/>
    <col min="5128" max="5128" width="5.77734375" style="12" bestFit="1" customWidth="1"/>
    <col min="5129" max="5150" width="1.44140625" style="12"/>
    <col min="5151" max="5151" width="4.88671875" style="12" customWidth="1"/>
    <col min="5152" max="5184" width="1.44140625" style="12"/>
    <col min="5185" max="5185" width="10.33203125" style="12" customWidth="1"/>
    <col min="5186" max="5383" width="1.44140625" style="12"/>
    <col min="5384" max="5384" width="5.77734375" style="12" bestFit="1" customWidth="1"/>
    <col min="5385" max="5406" width="1.44140625" style="12"/>
    <col min="5407" max="5407" width="4.88671875" style="12" customWidth="1"/>
    <col min="5408" max="5440" width="1.44140625" style="12"/>
    <col min="5441" max="5441" width="10.33203125" style="12" customWidth="1"/>
    <col min="5442" max="5639" width="1.44140625" style="12"/>
    <col min="5640" max="5640" width="5.77734375" style="12" bestFit="1" customWidth="1"/>
    <col min="5641" max="5662" width="1.44140625" style="12"/>
    <col min="5663" max="5663" width="4.88671875" style="12" customWidth="1"/>
    <col min="5664" max="5696" width="1.44140625" style="12"/>
    <col min="5697" max="5697" width="10.33203125" style="12" customWidth="1"/>
    <col min="5698" max="5895" width="1.44140625" style="12"/>
    <col min="5896" max="5896" width="5.77734375" style="12" bestFit="1" customWidth="1"/>
    <col min="5897" max="5918" width="1.44140625" style="12"/>
    <col min="5919" max="5919" width="4.88671875" style="12" customWidth="1"/>
    <col min="5920" max="5952" width="1.44140625" style="12"/>
    <col min="5953" max="5953" width="10.33203125" style="12" customWidth="1"/>
    <col min="5954" max="6151" width="1.44140625" style="12"/>
    <col min="6152" max="6152" width="5.77734375" style="12" bestFit="1" customWidth="1"/>
    <col min="6153" max="6174" width="1.44140625" style="12"/>
    <col min="6175" max="6175" width="4.88671875" style="12" customWidth="1"/>
    <col min="6176" max="6208" width="1.44140625" style="12"/>
    <col min="6209" max="6209" width="10.33203125" style="12" customWidth="1"/>
    <col min="6210" max="6407" width="1.44140625" style="12"/>
    <col min="6408" max="6408" width="5.77734375" style="12" bestFit="1" customWidth="1"/>
    <col min="6409" max="6430" width="1.44140625" style="12"/>
    <col min="6431" max="6431" width="4.88671875" style="12" customWidth="1"/>
    <col min="6432" max="6464" width="1.44140625" style="12"/>
    <col min="6465" max="6465" width="10.33203125" style="12" customWidth="1"/>
    <col min="6466" max="6663" width="1.44140625" style="12"/>
    <col min="6664" max="6664" width="5.77734375" style="12" bestFit="1" customWidth="1"/>
    <col min="6665" max="6686" width="1.44140625" style="12"/>
    <col min="6687" max="6687" width="4.88671875" style="12" customWidth="1"/>
    <col min="6688" max="6720" width="1.44140625" style="12"/>
    <col min="6721" max="6721" width="10.33203125" style="12" customWidth="1"/>
    <col min="6722" max="6919" width="1.44140625" style="12"/>
    <col min="6920" max="6920" width="5.77734375" style="12" bestFit="1" customWidth="1"/>
    <col min="6921" max="6942" width="1.44140625" style="12"/>
    <col min="6943" max="6943" width="4.88671875" style="12" customWidth="1"/>
    <col min="6944" max="6976" width="1.44140625" style="12"/>
    <col min="6977" max="6977" width="10.33203125" style="12" customWidth="1"/>
    <col min="6978" max="7175" width="1.44140625" style="12"/>
    <col min="7176" max="7176" width="5.77734375" style="12" bestFit="1" customWidth="1"/>
    <col min="7177" max="7198" width="1.44140625" style="12"/>
    <col min="7199" max="7199" width="4.88671875" style="12" customWidth="1"/>
    <col min="7200" max="7232" width="1.44140625" style="12"/>
    <col min="7233" max="7233" width="10.33203125" style="12" customWidth="1"/>
    <col min="7234" max="7431" width="1.44140625" style="12"/>
    <col min="7432" max="7432" width="5.77734375" style="12" bestFit="1" customWidth="1"/>
    <col min="7433" max="7454" width="1.44140625" style="12"/>
    <col min="7455" max="7455" width="4.88671875" style="12" customWidth="1"/>
    <col min="7456" max="7488" width="1.44140625" style="12"/>
    <col min="7489" max="7489" width="10.33203125" style="12" customWidth="1"/>
    <col min="7490" max="7687" width="1.44140625" style="12"/>
    <col min="7688" max="7688" width="5.77734375" style="12" bestFit="1" customWidth="1"/>
    <col min="7689" max="7710" width="1.44140625" style="12"/>
    <col min="7711" max="7711" width="4.88671875" style="12" customWidth="1"/>
    <col min="7712" max="7744" width="1.44140625" style="12"/>
    <col min="7745" max="7745" width="10.33203125" style="12" customWidth="1"/>
    <col min="7746" max="7943" width="1.44140625" style="12"/>
    <col min="7944" max="7944" width="5.77734375" style="12" bestFit="1" customWidth="1"/>
    <col min="7945" max="7966" width="1.44140625" style="12"/>
    <col min="7967" max="7967" width="4.88671875" style="12" customWidth="1"/>
    <col min="7968" max="8000" width="1.44140625" style="12"/>
    <col min="8001" max="8001" width="10.33203125" style="12" customWidth="1"/>
    <col min="8002" max="8199" width="1.44140625" style="12"/>
    <col min="8200" max="8200" width="5.77734375" style="12" bestFit="1" customWidth="1"/>
    <col min="8201" max="8222" width="1.44140625" style="12"/>
    <col min="8223" max="8223" width="4.88671875" style="12" customWidth="1"/>
    <col min="8224" max="8256" width="1.44140625" style="12"/>
    <col min="8257" max="8257" width="10.33203125" style="12" customWidth="1"/>
    <col min="8258" max="8455" width="1.44140625" style="12"/>
    <col min="8456" max="8456" width="5.77734375" style="12" bestFit="1" customWidth="1"/>
    <col min="8457" max="8478" width="1.44140625" style="12"/>
    <col min="8479" max="8479" width="4.88671875" style="12" customWidth="1"/>
    <col min="8480" max="8512" width="1.44140625" style="12"/>
    <col min="8513" max="8513" width="10.33203125" style="12" customWidth="1"/>
    <col min="8514" max="8711" width="1.44140625" style="12"/>
    <col min="8712" max="8712" width="5.77734375" style="12" bestFit="1" customWidth="1"/>
    <col min="8713" max="8734" width="1.44140625" style="12"/>
    <col min="8735" max="8735" width="4.88671875" style="12" customWidth="1"/>
    <col min="8736" max="8768" width="1.44140625" style="12"/>
    <col min="8769" max="8769" width="10.33203125" style="12" customWidth="1"/>
    <col min="8770" max="8967" width="1.44140625" style="12"/>
    <col min="8968" max="8968" width="5.77734375" style="12" bestFit="1" customWidth="1"/>
    <col min="8969" max="8990" width="1.44140625" style="12"/>
    <col min="8991" max="8991" width="4.88671875" style="12" customWidth="1"/>
    <col min="8992" max="9024" width="1.44140625" style="12"/>
    <col min="9025" max="9025" width="10.33203125" style="12" customWidth="1"/>
    <col min="9026" max="9223" width="1.44140625" style="12"/>
    <col min="9224" max="9224" width="5.77734375" style="12" bestFit="1" customWidth="1"/>
    <col min="9225" max="9246" width="1.44140625" style="12"/>
    <col min="9247" max="9247" width="4.88671875" style="12" customWidth="1"/>
    <col min="9248" max="9280" width="1.44140625" style="12"/>
    <col min="9281" max="9281" width="10.33203125" style="12" customWidth="1"/>
    <col min="9282" max="9479" width="1.44140625" style="12"/>
    <col min="9480" max="9480" width="5.77734375" style="12" bestFit="1" customWidth="1"/>
    <col min="9481" max="9502" width="1.44140625" style="12"/>
    <col min="9503" max="9503" width="4.88671875" style="12" customWidth="1"/>
    <col min="9504" max="9536" width="1.44140625" style="12"/>
    <col min="9537" max="9537" width="10.33203125" style="12" customWidth="1"/>
    <col min="9538" max="9735" width="1.44140625" style="12"/>
    <col min="9736" max="9736" width="5.77734375" style="12" bestFit="1" customWidth="1"/>
    <col min="9737" max="9758" width="1.44140625" style="12"/>
    <col min="9759" max="9759" width="4.88671875" style="12" customWidth="1"/>
    <col min="9760" max="9792" width="1.44140625" style="12"/>
    <col min="9793" max="9793" width="10.33203125" style="12" customWidth="1"/>
    <col min="9794" max="9991" width="1.44140625" style="12"/>
    <col min="9992" max="9992" width="5.77734375" style="12" bestFit="1" customWidth="1"/>
    <col min="9993" max="10014" width="1.44140625" style="12"/>
    <col min="10015" max="10015" width="4.88671875" style="12" customWidth="1"/>
    <col min="10016" max="10048" width="1.44140625" style="12"/>
    <col min="10049" max="10049" width="10.33203125" style="12" customWidth="1"/>
    <col min="10050" max="10247" width="1.44140625" style="12"/>
    <col min="10248" max="10248" width="5.77734375" style="12" bestFit="1" customWidth="1"/>
    <col min="10249" max="10270" width="1.44140625" style="12"/>
    <col min="10271" max="10271" width="4.88671875" style="12" customWidth="1"/>
    <col min="10272" max="10304" width="1.44140625" style="12"/>
    <col min="10305" max="10305" width="10.33203125" style="12" customWidth="1"/>
    <col min="10306" max="10503" width="1.44140625" style="12"/>
    <col min="10504" max="10504" width="5.77734375" style="12" bestFit="1" customWidth="1"/>
    <col min="10505" max="10526" width="1.44140625" style="12"/>
    <col min="10527" max="10527" width="4.88671875" style="12" customWidth="1"/>
    <col min="10528" max="10560" width="1.44140625" style="12"/>
    <col min="10561" max="10561" width="10.33203125" style="12" customWidth="1"/>
    <col min="10562" max="10759" width="1.44140625" style="12"/>
    <col min="10760" max="10760" width="5.77734375" style="12" bestFit="1" customWidth="1"/>
    <col min="10761" max="10782" width="1.44140625" style="12"/>
    <col min="10783" max="10783" width="4.88671875" style="12" customWidth="1"/>
    <col min="10784" max="10816" width="1.44140625" style="12"/>
    <col min="10817" max="10817" width="10.33203125" style="12" customWidth="1"/>
    <col min="10818" max="11015" width="1.44140625" style="12"/>
    <col min="11016" max="11016" width="5.77734375" style="12" bestFit="1" customWidth="1"/>
    <col min="11017" max="11038" width="1.44140625" style="12"/>
    <col min="11039" max="11039" width="4.88671875" style="12" customWidth="1"/>
    <col min="11040" max="11072" width="1.44140625" style="12"/>
    <col min="11073" max="11073" width="10.33203125" style="12" customWidth="1"/>
    <col min="11074" max="11271" width="1.44140625" style="12"/>
    <col min="11272" max="11272" width="5.77734375" style="12" bestFit="1" customWidth="1"/>
    <col min="11273" max="11294" width="1.44140625" style="12"/>
    <col min="11295" max="11295" width="4.88671875" style="12" customWidth="1"/>
    <col min="11296" max="11328" width="1.44140625" style="12"/>
    <col min="11329" max="11329" width="10.33203125" style="12" customWidth="1"/>
    <col min="11330" max="11527" width="1.44140625" style="12"/>
    <col min="11528" max="11528" width="5.77734375" style="12" bestFit="1" customWidth="1"/>
    <col min="11529" max="11550" width="1.44140625" style="12"/>
    <col min="11551" max="11551" width="4.88671875" style="12" customWidth="1"/>
    <col min="11552" max="11584" width="1.44140625" style="12"/>
    <col min="11585" max="11585" width="10.33203125" style="12" customWidth="1"/>
    <col min="11586" max="11783" width="1.44140625" style="12"/>
    <col min="11784" max="11784" width="5.77734375" style="12" bestFit="1" customWidth="1"/>
    <col min="11785" max="11806" width="1.44140625" style="12"/>
    <col min="11807" max="11807" width="4.88671875" style="12" customWidth="1"/>
    <col min="11808" max="11840" width="1.44140625" style="12"/>
    <col min="11841" max="11841" width="10.33203125" style="12" customWidth="1"/>
    <col min="11842" max="12039" width="1.44140625" style="12"/>
    <col min="12040" max="12040" width="5.77734375" style="12" bestFit="1" customWidth="1"/>
    <col min="12041" max="12062" width="1.44140625" style="12"/>
    <col min="12063" max="12063" width="4.88671875" style="12" customWidth="1"/>
    <col min="12064" max="12096" width="1.44140625" style="12"/>
    <col min="12097" max="12097" width="10.33203125" style="12" customWidth="1"/>
    <col min="12098" max="12295" width="1.44140625" style="12"/>
    <col min="12296" max="12296" width="5.77734375" style="12" bestFit="1" customWidth="1"/>
    <col min="12297" max="12318" width="1.44140625" style="12"/>
    <col min="12319" max="12319" width="4.88671875" style="12" customWidth="1"/>
    <col min="12320" max="12352" width="1.44140625" style="12"/>
    <col min="12353" max="12353" width="10.33203125" style="12" customWidth="1"/>
    <col min="12354" max="12551" width="1.44140625" style="12"/>
    <col min="12552" max="12552" width="5.77734375" style="12" bestFit="1" customWidth="1"/>
    <col min="12553" max="12574" width="1.44140625" style="12"/>
    <col min="12575" max="12575" width="4.88671875" style="12" customWidth="1"/>
    <col min="12576" max="12608" width="1.44140625" style="12"/>
    <col min="12609" max="12609" width="10.33203125" style="12" customWidth="1"/>
    <col min="12610" max="12807" width="1.44140625" style="12"/>
    <col min="12808" max="12808" width="5.77734375" style="12" bestFit="1" customWidth="1"/>
    <col min="12809" max="12830" width="1.44140625" style="12"/>
    <col min="12831" max="12831" width="4.88671875" style="12" customWidth="1"/>
    <col min="12832" max="12864" width="1.44140625" style="12"/>
    <col min="12865" max="12865" width="10.33203125" style="12" customWidth="1"/>
    <col min="12866" max="13063" width="1.44140625" style="12"/>
    <col min="13064" max="13064" width="5.77734375" style="12" bestFit="1" customWidth="1"/>
    <col min="13065" max="13086" width="1.44140625" style="12"/>
    <col min="13087" max="13087" width="4.88671875" style="12" customWidth="1"/>
    <col min="13088" max="13120" width="1.44140625" style="12"/>
    <col min="13121" max="13121" width="10.33203125" style="12" customWidth="1"/>
    <col min="13122" max="13319" width="1.44140625" style="12"/>
    <col min="13320" max="13320" width="5.77734375" style="12" bestFit="1" customWidth="1"/>
    <col min="13321" max="13342" width="1.44140625" style="12"/>
    <col min="13343" max="13343" width="4.88671875" style="12" customWidth="1"/>
    <col min="13344" max="13376" width="1.44140625" style="12"/>
    <col min="13377" max="13377" width="10.33203125" style="12" customWidth="1"/>
    <col min="13378" max="13575" width="1.44140625" style="12"/>
    <col min="13576" max="13576" width="5.77734375" style="12" bestFit="1" customWidth="1"/>
    <col min="13577" max="13598" width="1.44140625" style="12"/>
    <col min="13599" max="13599" width="4.88671875" style="12" customWidth="1"/>
    <col min="13600" max="13632" width="1.44140625" style="12"/>
    <col min="13633" max="13633" width="10.33203125" style="12" customWidth="1"/>
    <col min="13634" max="13831" width="1.44140625" style="12"/>
    <col min="13832" max="13832" width="5.77734375" style="12" bestFit="1" customWidth="1"/>
    <col min="13833" max="13854" width="1.44140625" style="12"/>
    <col min="13855" max="13855" width="4.88671875" style="12" customWidth="1"/>
    <col min="13856" max="13888" width="1.44140625" style="12"/>
    <col min="13889" max="13889" width="10.33203125" style="12" customWidth="1"/>
    <col min="13890" max="14087" width="1.44140625" style="12"/>
    <col min="14088" max="14088" width="5.77734375" style="12" bestFit="1" customWidth="1"/>
    <col min="14089" max="14110" width="1.44140625" style="12"/>
    <col min="14111" max="14111" width="4.88671875" style="12" customWidth="1"/>
    <col min="14112" max="14144" width="1.44140625" style="12"/>
    <col min="14145" max="14145" width="10.33203125" style="12" customWidth="1"/>
    <col min="14146" max="14343" width="1.44140625" style="12"/>
    <col min="14344" max="14344" width="5.77734375" style="12" bestFit="1" customWidth="1"/>
    <col min="14345" max="14366" width="1.44140625" style="12"/>
    <col min="14367" max="14367" width="4.88671875" style="12" customWidth="1"/>
    <col min="14368" max="14400" width="1.44140625" style="12"/>
    <col min="14401" max="14401" width="10.33203125" style="12" customWidth="1"/>
    <col min="14402" max="14599" width="1.44140625" style="12"/>
    <col min="14600" max="14600" width="5.77734375" style="12" bestFit="1" customWidth="1"/>
    <col min="14601" max="14622" width="1.44140625" style="12"/>
    <col min="14623" max="14623" width="4.88671875" style="12" customWidth="1"/>
    <col min="14624" max="14656" width="1.44140625" style="12"/>
    <col min="14657" max="14657" width="10.33203125" style="12" customWidth="1"/>
    <col min="14658" max="14855" width="1.44140625" style="12"/>
    <col min="14856" max="14856" width="5.77734375" style="12" bestFit="1" customWidth="1"/>
    <col min="14857" max="14878" width="1.44140625" style="12"/>
    <col min="14879" max="14879" width="4.88671875" style="12" customWidth="1"/>
    <col min="14880" max="14912" width="1.44140625" style="12"/>
    <col min="14913" max="14913" width="10.33203125" style="12" customWidth="1"/>
    <col min="14914" max="15111" width="1.44140625" style="12"/>
    <col min="15112" max="15112" width="5.77734375" style="12" bestFit="1" customWidth="1"/>
    <col min="15113" max="15134" width="1.44140625" style="12"/>
    <col min="15135" max="15135" width="4.88671875" style="12" customWidth="1"/>
    <col min="15136" max="15168" width="1.44140625" style="12"/>
    <col min="15169" max="15169" width="10.33203125" style="12" customWidth="1"/>
    <col min="15170" max="15367" width="1.44140625" style="12"/>
    <col min="15368" max="15368" width="5.77734375" style="12" bestFit="1" customWidth="1"/>
    <col min="15369" max="15390" width="1.44140625" style="12"/>
    <col min="15391" max="15391" width="4.88671875" style="12" customWidth="1"/>
    <col min="15392" max="15424" width="1.44140625" style="12"/>
    <col min="15425" max="15425" width="10.33203125" style="12" customWidth="1"/>
    <col min="15426" max="15623" width="1.44140625" style="12"/>
    <col min="15624" max="15624" width="5.77734375" style="12" bestFit="1" customWidth="1"/>
    <col min="15625" max="15646" width="1.44140625" style="12"/>
    <col min="15647" max="15647" width="4.88671875" style="12" customWidth="1"/>
    <col min="15648" max="15680" width="1.44140625" style="12"/>
    <col min="15681" max="15681" width="10.33203125" style="12" customWidth="1"/>
    <col min="15682" max="15879" width="1.44140625" style="12"/>
    <col min="15880" max="15880" width="5.77734375" style="12" bestFit="1" customWidth="1"/>
    <col min="15881" max="15902" width="1.44140625" style="12"/>
    <col min="15903" max="15903" width="4.88671875" style="12" customWidth="1"/>
    <col min="15904" max="15936" width="1.44140625" style="12"/>
    <col min="15937" max="15937" width="10.33203125" style="12" customWidth="1"/>
    <col min="15938" max="16135" width="1.44140625" style="12"/>
    <col min="16136" max="16136" width="5.77734375" style="12" bestFit="1" customWidth="1"/>
    <col min="16137" max="16158" width="1.44140625" style="12"/>
    <col min="16159" max="16159" width="4.88671875" style="12" customWidth="1"/>
    <col min="16160" max="16192" width="1.44140625" style="12"/>
    <col min="16193" max="16193" width="10.33203125" style="12" customWidth="1"/>
    <col min="16194" max="16384" width="1.44140625" style="12"/>
  </cols>
  <sheetData>
    <row r="1" spans="1:64" s="1" customFormat="1" ht="10.199999999999999">
      <c r="BL1" s="2" t="s">
        <v>0</v>
      </c>
    </row>
    <row r="2" spans="1:64" s="1" customFormat="1" ht="10.199999999999999">
      <c r="BL2" s="2" t="s">
        <v>338</v>
      </c>
    </row>
    <row r="3" spans="1:64" s="4" customFormat="1" ht="39.75" customHeight="1">
      <c r="A3" s="448" t="s">
        <v>339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row>
    <row r="4" spans="1:64" s="4" customFormat="1" ht="26.25" customHeight="1">
      <c r="A4" s="346" t="s">
        <v>152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row>
    <row r="5" spans="1:64" s="3" customFormat="1" ht="15.6"/>
    <row r="6" spans="1:64" s="3" customFormat="1" ht="15.6"/>
    <row r="7" spans="1:64" s="3" customFormat="1" ht="15.6">
      <c r="A7" s="449" t="s">
        <v>317</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50" t="s">
        <v>340</v>
      </c>
      <c r="AG7" s="450"/>
      <c r="AH7" s="450"/>
      <c r="AI7" s="450"/>
      <c r="AJ7" s="450"/>
      <c r="AK7" s="450"/>
      <c r="AL7" s="450"/>
      <c r="AM7" s="450"/>
      <c r="AN7" s="450"/>
      <c r="AO7" s="450"/>
      <c r="AP7" s="450"/>
      <c r="AQ7" s="450"/>
      <c r="AR7" s="450"/>
      <c r="AS7" s="450"/>
      <c r="AT7" s="450"/>
      <c r="AU7" s="450"/>
      <c r="AV7" s="450"/>
      <c r="AW7" s="451" t="s">
        <v>35</v>
      </c>
      <c r="AX7" s="451"/>
      <c r="AY7" s="451"/>
      <c r="AZ7" s="451"/>
      <c r="BA7" s="451"/>
      <c r="BB7" s="451"/>
      <c r="BC7" s="451"/>
      <c r="BD7" s="451"/>
      <c r="BE7" s="451"/>
      <c r="BF7" s="451"/>
      <c r="BG7" s="451"/>
      <c r="BH7" s="451"/>
      <c r="BI7" s="451"/>
      <c r="BJ7" s="451"/>
      <c r="BK7" s="451"/>
      <c r="BL7" s="451"/>
    </row>
    <row r="8" spans="1:64" s="3" customFormat="1" ht="15.6">
      <c r="A8" s="452"/>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3" t="s">
        <v>341</v>
      </c>
      <c r="AG8" s="453"/>
      <c r="AH8" s="453"/>
      <c r="AI8" s="453"/>
      <c r="AJ8" s="453"/>
      <c r="AK8" s="453"/>
      <c r="AL8" s="453"/>
      <c r="AM8" s="453"/>
      <c r="AN8" s="453"/>
      <c r="AO8" s="453"/>
      <c r="AP8" s="453"/>
      <c r="AQ8" s="453"/>
      <c r="AR8" s="453"/>
      <c r="AS8" s="453"/>
      <c r="AT8" s="453"/>
      <c r="AU8" s="453"/>
      <c r="AV8" s="453"/>
      <c r="AW8" s="454"/>
      <c r="AX8" s="454"/>
      <c r="AY8" s="454"/>
      <c r="AZ8" s="454"/>
      <c r="BA8" s="454"/>
      <c r="BB8" s="454"/>
      <c r="BC8" s="454"/>
      <c r="BD8" s="454"/>
      <c r="BE8" s="454"/>
      <c r="BF8" s="454"/>
      <c r="BG8" s="454"/>
      <c r="BH8" s="454"/>
      <c r="BI8" s="454"/>
      <c r="BJ8" s="454"/>
      <c r="BK8" s="454"/>
      <c r="BL8" s="454"/>
    </row>
    <row r="9" spans="1:64" s="42" customFormat="1" ht="15.75" customHeight="1">
      <c r="A9" s="445" t="s">
        <v>342</v>
      </c>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7"/>
      <c r="AF9" s="429">
        <v>1</v>
      </c>
      <c r="AG9" s="368"/>
      <c r="AH9" s="368"/>
      <c r="AI9" s="368"/>
      <c r="AJ9" s="368"/>
      <c r="AK9" s="368"/>
      <c r="AL9" s="368"/>
      <c r="AM9" s="368"/>
      <c r="AN9" s="368"/>
      <c r="AO9" s="368"/>
      <c r="AP9" s="368"/>
      <c r="AQ9" s="368"/>
      <c r="AR9" s="368"/>
      <c r="AS9" s="368"/>
      <c r="AT9" s="368"/>
      <c r="AU9" s="368"/>
      <c r="AV9" s="369"/>
      <c r="AW9" s="403">
        <v>9.4999999999999998E-3</v>
      </c>
      <c r="AX9" s="404"/>
      <c r="AY9" s="404"/>
      <c r="AZ9" s="404"/>
      <c r="BA9" s="404"/>
      <c r="BB9" s="404"/>
      <c r="BC9" s="404"/>
      <c r="BD9" s="404"/>
      <c r="BE9" s="404"/>
      <c r="BF9" s="404"/>
      <c r="BG9" s="404"/>
      <c r="BH9" s="404"/>
      <c r="BI9" s="404"/>
      <c r="BJ9" s="404"/>
      <c r="BK9" s="404"/>
      <c r="BL9" s="405"/>
    </row>
    <row r="10" spans="1:64" s="42" customFormat="1" ht="15.75" customHeight="1">
      <c r="A10" s="385" t="s">
        <v>343</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7"/>
      <c r="AF10" s="370"/>
      <c r="AG10" s="371"/>
      <c r="AH10" s="371"/>
      <c r="AI10" s="371"/>
      <c r="AJ10" s="371"/>
      <c r="AK10" s="371"/>
      <c r="AL10" s="371"/>
      <c r="AM10" s="371"/>
      <c r="AN10" s="371"/>
      <c r="AO10" s="371"/>
      <c r="AP10" s="371"/>
      <c r="AQ10" s="371"/>
      <c r="AR10" s="371"/>
      <c r="AS10" s="371"/>
      <c r="AT10" s="371"/>
      <c r="AU10" s="371"/>
      <c r="AV10" s="372"/>
      <c r="AW10" s="406"/>
      <c r="AX10" s="407"/>
      <c r="AY10" s="407"/>
      <c r="AZ10" s="407"/>
      <c r="BA10" s="407"/>
      <c r="BB10" s="407"/>
      <c r="BC10" s="407"/>
      <c r="BD10" s="407"/>
      <c r="BE10" s="407"/>
      <c r="BF10" s="407"/>
      <c r="BG10" s="407"/>
      <c r="BH10" s="407"/>
      <c r="BI10" s="407"/>
      <c r="BJ10" s="407"/>
      <c r="BK10" s="407"/>
      <c r="BL10" s="408"/>
    </row>
    <row r="11" spans="1:64" s="42" customFormat="1" ht="15.6" customHeight="1">
      <c r="A11" s="388" t="s">
        <v>344</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73"/>
      <c r="AG11" s="374"/>
      <c r="AH11" s="374"/>
      <c r="AI11" s="374"/>
      <c r="AJ11" s="374"/>
      <c r="AK11" s="374"/>
      <c r="AL11" s="374"/>
      <c r="AM11" s="374"/>
      <c r="AN11" s="374"/>
      <c r="AO11" s="374"/>
      <c r="AP11" s="374"/>
      <c r="AQ11" s="374"/>
      <c r="AR11" s="374"/>
      <c r="AS11" s="374"/>
      <c r="AT11" s="374"/>
      <c r="AU11" s="374"/>
      <c r="AV11" s="375"/>
      <c r="AW11" s="409"/>
      <c r="AX11" s="410"/>
      <c r="AY11" s="410"/>
      <c r="AZ11" s="410"/>
      <c r="BA11" s="410"/>
      <c r="BB11" s="410"/>
      <c r="BC11" s="410"/>
      <c r="BD11" s="410"/>
      <c r="BE11" s="410"/>
      <c r="BF11" s="410"/>
      <c r="BG11" s="410"/>
      <c r="BH11" s="410"/>
      <c r="BI11" s="410"/>
      <c r="BJ11" s="410"/>
      <c r="BK11" s="410"/>
      <c r="BL11" s="411"/>
    </row>
    <row r="12" spans="1:64" s="42" customFormat="1" ht="15.75" customHeight="1">
      <c r="A12" s="428" t="s">
        <v>345</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9" t="s">
        <v>346</v>
      </c>
      <c r="AG12" s="368"/>
      <c r="AH12" s="368"/>
      <c r="AI12" s="368"/>
      <c r="AJ12" s="368"/>
      <c r="AK12" s="368"/>
      <c r="AL12" s="368"/>
      <c r="AM12" s="368"/>
      <c r="AN12" s="368"/>
      <c r="AO12" s="368"/>
      <c r="AP12" s="368"/>
      <c r="AQ12" s="368"/>
      <c r="AR12" s="368"/>
      <c r="AS12" s="368"/>
      <c r="AT12" s="368"/>
      <c r="AU12" s="368"/>
      <c r="AV12" s="369"/>
      <c r="AW12" s="376" t="s">
        <v>347</v>
      </c>
      <c r="AX12" s="377"/>
      <c r="AY12" s="377"/>
      <c r="AZ12" s="377"/>
      <c r="BA12" s="377"/>
      <c r="BB12" s="377"/>
      <c r="BC12" s="377"/>
      <c r="BD12" s="377"/>
      <c r="BE12" s="377"/>
      <c r="BF12" s="377"/>
      <c r="BG12" s="377"/>
      <c r="BH12" s="377"/>
      <c r="BI12" s="377"/>
      <c r="BJ12" s="377"/>
      <c r="BK12" s="377"/>
      <c r="BL12" s="378"/>
    </row>
    <row r="13" spans="1:64" s="42" customFormat="1" ht="28.5" customHeight="1">
      <c r="A13" s="388" t="s">
        <v>348</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73"/>
      <c r="AG13" s="374"/>
      <c r="AH13" s="374"/>
      <c r="AI13" s="374"/>
      <c r="AJ13" s="374"/>
      <c r="AK13" s="374"/>
      <c r="AL13" s="374"/>
      <c r="AM13" s="374"/>
      <c r="AN13" s="374"/>
      <c r="AO13" s="374"/>
      <c r="AP13" s="374"/>
      <c r="AQ13" s="374"/>
      <c r="AR13" s="374"/>
      <c r="AS13" s="374"/>
      <c r="AT13" s="374"/>
      <c r="AU13" s="374"/>
      <c r="AV13" s="375"/>
      <c r="AW13" s="382"/>
      <c r="AX13" s="383"/>
      <c r="AY13" s="383"/>
      <c r="AZ13" s="383"/>
      <c r="BA13" s="383"/>
      <c r="BB13" s="383"/>
      <c r="BC13" s="383"/>
      <c r="BD13" s="383"/>
      <c r="BE13" s="383"/>
      <c r="BF13" s="383"/>
      <c r="BG13" s="383"/>
      <c r="BH13" s="383"/>
      <c r="BI13" s="383"/>
      <c r="BJ13" s="383"/>
      <c r="BK13" s="383"/>
      <c r="BL13" s="384"/>
    </row>
    <row r="14" spans="1:64" s="42" customFormat="1" ht="13.8" customHeight="1">
      <c r="A14" s="430" t="s">
        <v>349</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2"/>
      <c r="AF14" s="429" t="s">
        <v>350</v>
      </c>
      <c r="AG14" s="368"/>
      <c r="AH14" s="368"/>
      <c r="AI14" s="368"/>
      <c r="AJ14" s="368"/>
      <c r="AK14" s="368"/>
      <c r="AL14" s="368"/>
      <c r="AM14" s="368"/>
      <c r="AN14" s="368"/>
      <c r="AO14" s="368"/>
      <c r="AP14" s="368"/>
      <c r="AQ14" s="368"/>
      <c r="AR14" s="368"/>
      <c r="AS14" s="368"/>
      <c r="AT14" s="368"/>
      <c r="AU14" s="368"/>
      <c r="AV14" s="369"/>
      <c r="AW14" s="403">
        <v>0.29375000000000001</v>
      </c>
      <c r="AX14" s="404"/>
      <c r="AY14" s="404"/>
      <c r="AZ14" s="404"/>
      <c r="BA14" s="404"/>
      <c r="BB14" s="404"/>
      <c r="BC14" s="404"/>
      <c r="BD14" s="404"/>
      <c r="BE14" s="404"/>
      <c r="BF14" s="404"/>
      <c r="BG14" s="404"/>
      <c r="BH14" s="404"/>
      <c r="BI14" s="404"/>
      <c r="BJ14" s="404"/>
      <c r="BK14" s="404"/>
      <c r="BL14" s="405"/>
    </row>
    <row r="15" spans="1:64" s="42" customFormat="1" ht="31.2" customHeight="1">
      <c r="A15" s="433"/>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5"/>
      <c r="AF15" s="373"/>
      <c r="AG15" s="374"/>
      <c r="AH15" s="374"/>
      <c r="AI15" s="374"/>
      <c r="AJ15" s="374"/>
      <c r="AK15" s="374"/>
      <c r="AL15" s="374"/>
      <c r="AM15" s="374"/>
      <c r="AN15" s="374"/>
      <c r="AO15" s="374"/>
      <c r="AP15" s="374"/>
      <c r="AQ15" s="374"/>
      <c r="AR15" s="374"/>
      <c r="AS15" s="374"/>
      <c r="AT15" s="374"/>
      <c r="AU15" s="374"/>
      <c r="AV15" s="375"/>
      <c r="AW15" s="409"/>
      <c r="AX15" s="410"/>
      <c r="AY15" s="410"/>
      <c r="AZ15" s="410"/>
      <c r="BA15" s="410"/>
      <c r="BB15" s="410"/>
      <c r="BC15" s="410"/>
      <c r="BD15" s="410"/>
      <c r="BE15" s="410"/>
      <c r="BF15" s="410"/>
      <c r="BG15" s="410"/>
      <c r="BH15" s="410"/>
      <c r="BI15" s="410"/>
      <c r="BJ15" s="410"/>
      <c r="BK15" s="410"/>
      <c r="BL15" s="411"/>
    </row>
    <row r="16" spans="1:64" s="42" customFormat="1" ht="37.799999999999997" customHeight="1">
      <c r="A16" s="436" t="s">
        <v>351</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8"/>
      <c r="AF16" s="439" t="s">
        <v>352</v>
      </c>
      <c r="AG16" s="440"/>
      <c r="AH16" s="440"/>
      <c r="AI16" s="440"/>
      <c r="AJ16" s="440"/>
      <c r="AK16" s="440"/>
      <c r="AL16" s="440"/>
      <c r="AM16" s="440"/>
      <c r="AN16" s="440"/>
      <c r="AO16" s="440"/>
      <c r="AP16" s="440"/>
      <c r="AQ16" s="440"/>
      <c r="AR16" s="440"/>
      <c r="AS16" s="440"/>
      <c r="AT16" s="440"/>
      <c r="AU16" s="440"/>
      <c r="AV16" s="441"/>
      <c r="AW16" s="442">
        <v>9.3829999999999997E-2</v>
      </c>
      <c r="AX16" s="443"/>
      <c r="AY16" s="443"/>
      <c r="AZ16" s="443"/>
      <c r="BA16" s="443"/>
      <c r="BB16" s="443"/>
      <c r="BC16" s="443"/>
      <c r="BD16" s="443"/>
      <c r="BE16" s="443"/>
      <c r="BF16" s="443"/>
      <c r="BG16" s="443"/>
      <c r="BH16" s="443"/>
      <c r="BI16" s="443"/>
      <c r="BJ16" s="443"/>
      <c r="BK16" s="443"/>
      <c r="BL16" s="444"/>
    </row>
    <row r="17" spans="1:64" s="42" customFormat="1" ht="15.75" customHeight="1">
      <c r="A17" s="428" t="s">
        <v>353</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9" t="s">
        <v>354</v>
      </c>
      <c r="AG17" s="368"/>
      <c r="AH17" s="368"/>
      <c r="AI17" s="368"/>
      <c r="AJ17" s="368"/>
      <c r="AK17" s="368"/>
      <c r="AL17" s="368"/>
      <c r="AM17" s="368"/>
      <c r="AN17" s="368"/>
      <c r="AO17" s="368"/>
      <c r="AP17" s="368"/>
      <c r="AQ17" s="368"/>
      <c r="AR17" s="368"/>
      <c r="AS17" s="368"/>
      <c r="AT17" s="368"/>
      <c r="AU17" s="368"/>
      <c r="AV17" s="369"/>
      <c r="AW17" s="403">
        <v>1</v>
      </c>
      <c r="AX17" s="404"/>
      <c r="AY17" s="404"/>
      <c r="AZ17" s="404"/>
      <c r="BA17" s="404"/>
      <c r="BB17" s="404"/>
      <c r="BC17" s="404"/>
      <c r="BD17" s="404"/>
      <c r="BE17" s="404"/>
      <c r="BF17" s="404"/>
      <c r="BG17" s="404"/>
      <c r="BH17" s="404"/>
      <c r="BI17" s="404"/>
      <c r="BJ17" s="404"/>
      <c r="BK17" s="404"/>
      <c r="BL17" s="405"/>
    </row>
    <row r="18" spans="1:64" s="42" customFormat="1" ht="15.75" customHeight="1">
      <c r="A18" s="388" t="s">
        <v>355</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73"/>
      <c r="AG18" s="374"/>
      <c r="AH18" s="374"/>
      <c r="AI18" s="374"/>
      <c r="AJ18" s="374"/>
      <c r="AK18" s="374"/>
      <c r="AL18" s="374"/>
      <c r="AM18" s="374"/>
      <c r="AN18" s="374"/>
      <c r="AO18" s="374"/>
      <c r="AP18" s="374"/>
      <c r="AQ18" s="374"/>
      <c r="AR18" s="374"/>
      <c r="AS18" s="374"/>
      <c r="AT18" s="374"/>
      <c r="AU18" s="374"/>
      <c r="AV18" s="375"/>
      <c r="AW18" s="409"/>
      <c r="AX18" s="410"/>
      <c r="AY18" s="410"/>
      <c r="AZ18" s="410"/>
      <c r="BA18" s="410"/>
      <c r="BB18" s="410"/>
      <c r="BC18" s="410"/>
      <c r="BD18" s="410"/>
      <c r="BE18" s="410"/>
      <c r="BF18" s="410"/>
      <c r="BG18" s="410"/>
      <c r="BH18" s="410"/>
      <c r="BI18" s="410"/>
      <c r="BJ18" s="410"/>
      <c r="BK18" s="410"/>
      <c r="BL18" s="411"/>
    </row>
    <row r="19" spans="1:64" s="42" customFormat="1" ht="15.75" customHeight="1">
      <c r="A19" s="428" t="s">
        <v>356</v>
      </c>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9" t="s">
        <v>357</v>
      </c>
      <c r="AG19" s="368"/>
      <c r="AH19" s="368"/>
      <c r="AI19" s="368"/>
      <c r="AJ19" s="368"/>
      <c r="AK19" s="368"/>
      <c r="AL19" s="368"/>
      <c r="AM19" s="368"/>
      <c r="AN19" s="368"/>
      <c r="AO19" s="368"/>
      <c r="AP19" s="368"/>
      <c r="AQ19" s="368"/>
      <c r="AR19" s="368"/>
      <c r="AS19" s="368"/>
      <c r="AT19" s="368"/>
      <c r="AU19" s="368"/>
      <c r="AV19" s="369"/>
      <c r="AW19" s="403">
        <v>0.88919999999999999</v>
      </c>
      <c r="AX19" s="404"/>
      <c r="AY19" s="404"/>
      <c r="AZ19" s="404"/>
      <c r="BA19" s="404"/>
      <c r="BB19" s="404"/>
      <c r="BC19" s="404"/>
      <c r="BD19" s="404"/>
      <c r="BE19" s="404"/>
      <c r="BF19" s="404"/>
      <c r="BG19" s="404"/>
      <c r="BH19" s="404"/>
      <c r="BI19" s="404"/>
      <c r="BJ19" s="404"/>
      <c r="BK19" s="404"/>
      <c r="BL19" s="405"/>
    </row>
    <row r="20" spans="1:64" s="42" customFormat="1" ht="15.75" customHeight="1">
      <c r="A20" s="385" t="s">
        <v>358</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7"/>
      <c r="AF20" s="370"/>
      <c r="AG20" s="371"/>
      <c r="AH20" s="371"/>
      <c r="AI20" s="371"/>
      <c r="AJ20" s="371"/>
      <c r="AK20" s="371"/>
      <c r="AL20" s="371"/>
      <c r="AM20" s="371"/>
      <c r="AN20" s="371"/>
      <c r="AO20" s="371"/>
      <c r="AP20" s="371"/>
      <c r="AQ20" s="371"/>
      <c r="AR20" s="371"/>
      <c r="AS20" s="371"/>
      <c r="AT20" s="371"/>
      <c r="AU20" s="371"/>
      <c r="AV20" s="372"/>
      <c r="AW20" s="406"/>
      <c r="AX20" s="407"/>
      <c r="AY20" s="407"/>
      <c r="AZ20" s="407"/>
      <c r="BA20" s="407"/>
      <c r="BB20" s="407"/>
      <c r="BC20" s="407"/>
      <c r="BD20" s="407"/>
      <c r="BE20" s="407"/>
      <c r="BF20" s="407"/>
      <c r="BG20" s="407"/>
      <c r="BH20" s="407"/>
      <c r="BI20" s="407"/>
      <c r="BJ20" s="407"/>
      <c r="BK20" s="407"/>
      <c r="BL20" s="408"/>
    </row>
    <row r="21" spans="1:64" s="42" customFormat="1" ht="15.75" customHeight="1">
      <c r="A21" s="388" t="s">
        <v>359</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73"/>
      <c r="AG21" s="374"/>
      <c r="AH21" s="374"/>
      <c r="AI21" s="374"/>
      <c r="AJ21" s="374"/>
      <c r="AK21" s="374"/>
      <c r="AL21" s="374"/>
      <c r="AM21" s="374"/>
      <c r="AN21" s="374"/>
      <c r="AO21" s="374"/>
      <c r="AP21" s="374"/>
      <c r="AQ21" s="374"/>
      <c r="AR21" s="374"/>
      <c r="AS21" s="374"/>
      <c r="AT21" s="374"/>
      <c r="AU21" s="374"/>
      <c r="AV21" s="375"/>
      <c r="AW21" s="409"/>
      <c r="AX21" s="410"/>
      <c r="AY21" s="410"/>
      <c r="AZ21" s="410"/>
      <c r="BA21" s="410"/>
      <c r="BB21" s="410"/>
      <c r="BC21" s="410"/>
      <c r="BD21" s="410"/>
      <c r="BE21" s="410"/>
      <c r="BF21" s="410"/>
      <c r="BG21" s="410"/>
      <c r="BH21" s="410"/>
      <c r="BI21" s="410"/>
      <c r="BJ21" s="410"/>
      <c r="BK21" s="410"/>
      <c r="BL21" s="411"/>
    </row>
    <row r="22" spans="1:64" s="42" customFormat="1" ht="32.25" customHeight="1">
      <c r="A22" s="424" t="s">
        <v>360</v>
      </c>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360" t="s">
        <v>361</v>
      </c>
      <c r="AG22" s="361"/>
      <c r="AH22" s="361"/>
      <c r="AI22" s="361"/>
      <c r="AJ22" s="361"/>
      <c r="AK22" s="361"/>
      <c r="AL22" s="361"/>
      <c r="AM22" s="361"/>
      <c r="AN22" s="361"/>
      <c r="AO22" s="361"/>
      <c r="AP22" s="361"/>
      <c r="AQ22" s="361"/>
      <c r="AR22" s="361"/>
      <c r="AS22" s="361"/>
      <c r="AT22" s="361"/>
      <c r="AU22" s="361"/>
      <c r="AV22" s="362"/>
      <c r="AW22" s="426">
        <v>0.171045</v>
      </c>
      <c r="AX22" s="426"/>
      <c r="AY22" s="426"/>
      <c r="AZ22" s="426"/>
      <c r="BA22" s="426"/>
      <c r="BB22" s="426"/>
      <c r="BC22" s="426"/>
      <c r="BD22" s="426"/>
      <c r="BE22" s="426"/>
      <c r="BF22" s="426"/>
      <c r="BG22" s="426"/>
      <c r="BH22" s="426"/>
      <c r="BI22" s="426"/>
      <c r="BJ22" s="426"/>
      <c r="BK22" s="426"/>
      <c r="BL22" s="426"/>
    </row>
    <row r="23" spans="1:64" s="42" customFormat="1" ht="30.75" customHeight="1">
      <c r="A23" s="424" t="s">
        <v>362</v>
      </c>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360" t="s">
        <v>361</v>
      </c>
      <c r="AG23" s="361"/>
      <c r="AH23" s="361"/>
      <c r="AI23" s="361"/>
      <c r="AJ23" s="361"/>
      <c r="AK23" s="361"/>
      <c r="AL23" s="361"/>
      <c r="AM23" s="361"/>
      <c r="AN23" s="361"/>
      <c r="AO23" s="361"/>
      <c r="AP23" s="361"/>
      <c r="AQ23" s="361"/>
      <c r="AR23" s="361"/>
      <c r="AS23" s="361"/>
      <c r="AT23" s="361"/>
      <c r="AU23" s="361"/>
      <c r="AV23" s="362"/>
      <c r="AW23" s="427">
        <v>1</v>
      </c>
      <c r="AX23" s="427"/>
      <c r="AY23" s="427"/>
      <c r="AZ23" s="427"/>
      <c r="BA23" s="427"/>
      <c r="BB23" s="427"/>
      <c r="BC23" s="427"/>
      <c r="BD23" s="427"/>
      <c r="BE23" s="427"/>
      <c r="BF23" s="427"/>
      <c r="BG23" s="427"/>
      <c r="BH23" s="427"/>
      <c r="BI23" s="427"/>
      <c r="BJ23" s="427"/>
      <c r="BK23" s="427"/>
      <c r="BL23" s="427"/>
    </row>
    <row r="24" spans="1:64" s="42" customFormat="1" ht="29.25" customHeight="1">
      <c r="A24" s="424" t="s">
        <v>363</v>
      </c>
      <c r="B24" s="424"/>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360" t="s">
        <v>361</v>
      </c>
      <c r="AG24" s="361"/>
      <c r="AH24" s="361"/>
      <c r="AI24" s="361"/>
      <c r="AJ24" s="361"/>
      <c r="AK24" s="361"/>
      <c r="AL24" s="361"/>
      <c r="AM24" s="361"/>
      <c r="AN24" s="361"/>
      <c r="AO24" s="361"/>
      <c r="AP24" s="361"/>
      <c r="AQ24" s="361"/>
      <c r="AR24" s="361"/>
      <c r="AS24" s="361"/>
      <c r="AT24" s="361"/>
      <c r="AU24" s="361"/>
      <c r="AV24" s="362"/>
      <c r="AW24" s="425">
        <v>0.93899999999999995</v>
      </c>
      <c r="AX24" s="425"/>
      <c r="AY24" s="425"/>
      <c r="AZ24" s="425"/>
      <c r="BA24" s="425"/>
      <c r="BB24" s="425"/>
      <c r="BC24" s="425"/>
      <c r="BD24" s="425"/>
      <c r="BE24" s="425"/>
      <c r="BF24" s="425"/>
      <c r="BG24" s="425"/>
      <c r="BH24" s="425"/>
      <c r="BI24" s="425"/>
      <c r="BJ24" s="425"/>
      <c r="BK24" s="425"/>
      <c r="BL24" s="425"/>
    </row>
    <row r="25" spans="1:64" s="42" customFormat="1" ht="45.75" customHeight="1">
      <c r="A25" s="418" t="s">
        <v>364</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20"/>
      <c r="AF25" s="360" t="s">
        <v>361</v>
      </c>
      <c r="AG25" s="361"/>
      <c r="AH25" s="361"/>
      <c r="AI25" s="361"/>
      <c r="AJ25" s="361"/>
      <c r="AK25" s="361"/>
      <c r="AL25" s="361"/>
      <c r="AM25" s="361"/>
      <c r="AN25" s="361"/>
      <c r="AO25" s="361"/>
      <c r="AP25" s="361"/>
      <c r="AQ25" s="361"/>
      <c r="AR25" s="361"/>
      <c r="AS25" s="361"/>
      <c r="AT25" s="361"/>
      <c r="AU25" s="361"/>
      <c r="AV25" s="362"/>
      <c r="AW25" s="421" t="s">
        <v>347</v>
      </c>
      <c r="AX25" s="422"/>
      <c r="AY25" s="422"/>
      <c r="AZ25" s="422"/>
      <c r="BA25" s="422"/>
      <c r="BB25" s="422"/>
      <c r="BC25" s="422"/>
      <c r="BD25" s="422"/>
      <c r="BE25" s="422"/>
      <c r="BF25" s="422"/>
      <c r="BG25" s="422"/>
      <c r="BH25" s="422"/>
      <c r="BI25" s="422"/>
      <c r="BJ25" s="422"/>
      <c r="BK25" s="422"/>
      <c r="BL25" s="423"/>
    </row>
    <row r="26" spans="1:64" s="42" customFormat="1" ht="45.75" customHeight="1">
      <c r="A26" s="418" t="s">
        <v>365</v>
      </c>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20"/>
      <c r="AF26" s="360" t="s">
        <v>366</v>
      </c>
      <c r="AG26" s="361"/>
      <c r="AH26" s="361"/>
      <c r="AI26" s="361"/>
      <c r="AJ26" s="361"/>
      <c r="AK26" s="361"/>
      <c r="AL26" s="361"/>
      <c r="AM26" s="361"/>
      <c r="AN26" s="361"/>
      <c r="AO26" s="361"/>
      <c r="AP26" s="361"/>
      <c r="AQ26" s="361"/>
      <c r="AR26" s="361"/>
      <c r="AS26" s="361"/>
      <c r="AT26" s="361"/>
      <c r="AU26" s="361"/>
      <c r="AV26" s="362"/>
      <c r="AW26" s="421" t="s">
        <v>367</v>
      </c>
      <c r="AX26" s="422"/>
      <c r="AY26" s="422"/>
      <c r="AZ26" s="422"/>
      <c r="BA26" s="422"/>
      <c r="BB26" s="422"/>
      <c r="BC26" s="422"/>
      <c r="BD26" s="422"/>
      <c r="BE26" s="422"/>
      <c r="BF26" s="422"/>
      <c r="BG26" s="422"/>
      <c r="BH26" s="422"/>
      <c r="BI26" s="422"/>
      <c r="BJ26" s="422"/>
      <c r="BK26" s="422"/>
      <c r="BL26" s="423"/>
    </row>
    <row r="27" spans="1:64" s="42" customFormat="1" ht="45.75" customHeight="1">
      <c r="A27" s="418" t="s">
        <v>368</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20"/>
      <c r="AF27" s="360" t="s">
        <v>366</v>
      </c>
      <c r="AG27" s="361"/>
      <c r="AH27" s="361"/>
      <c r="AI27" s="361"/>
      <c r="AJ27" s="361"/>
      <c r="AK27" s="361"/>
      <c r="AL27" s="361"/>
      <c r="AM27" s="361"/>
      <c r="AN27" s="361"/>
      <c r="AO27" s="361"/>
      <c r="AP27" s="361"/>
      <c r="AQ27" s="361"/>
      <c r="AR27" s="361"/>
      <c r="AS27" s="361"/>
      <c r="AT27" s="361"/>
      <c r="AU27" s="361"/>
      <c r="AV27" s="362"/>
      <c r="AW27" s="421" t="s">
        <v>367</v>
      </c>
      <c r="AX27" s="422"/>
      <c r="AY27" s="422"/>
      <c r="AZ27" s="422"/>
      <c r="BA27" s="422"/>
      <c r="BB27" s="422"/>
      <c r="BC27" s="422"/>
      <c r="BD27" s="422"/>
      <c r="BE27" s="422"/>
      <c r="BF27" s="422"/>
      <c r="BG27" s="422"/>
      <c r="BH27" s="422"/>
      <c r="BI27" s="422"/>
      <c r="BJ27" s="422"/>
      <c r="BK27" s="422"/>
      <c r="BL27" s="423"/>
    </row>
    <row r="28" spans="1:64" s="42" customFormat="1" ht="15.6" customHeight="1">
      <c r="A28" s="366" t="s">
        <v>369</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7" t="s">
        <v>370</v>
      </c>
      <c r="AG28" s="398"/>
      <c r="AH28" s="398"/>
      <c r="AI28" s="398"/>
      <c r="AJ28" s="398"/>
      <c r="AK28" s="398"/>
      <c r="AL28" s="398"/>
      <c r="AM28" s="398"/>
      <c r="AN28" s="398"/>
      <c r="AO28" s="398"/>
      <c r="AP28" s="398"/>
      <c r="AQ28" s="398"/>
      <c r="AR28" s="398"/>
      <c r="AS28" s="398"/>
      <c r="AT28" s="398"/>
      <c r="AU28" s="398"/>
      <c r="AV28" s="399"/>
      <c r="AW28" s="412">
        <v>1</v>
      </c>
      <c r="AX28" s="413"/>
      <c r="AY28" s="413"/>
      <c r="AZ28" s="413"/>
      <c r="BA28" s="413"/>
      <c r="BB28" s="413"/>
      <c r="BC28" s="413"/>
      <c r="BD28" s="413"/>
      <c r="BE28" s="413"/>
      <c r="BF28" s="413"/>
      <c r="BG28" s="413"/>
      <c r="BH28" s="413"/>
      <c r="BI28" s="413"/>
      <c r="BJ28" s="413"/>
      <c r="BK28" s="413"/>
      <c r="BL28" s="414"/>
    </row>
    <row r="29" spans="1:64" s="42" customFormat="1" ht="15.6" customHeight="1">
      <c r="A29" s="388" t="s">
        <v>371</v>
      </c>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400"/>
      <c r="AG29" s="401"/>
      <c r="AH29" s="401"/>
      <c r="AI29" s="401"/>
      <c r="AJ29" s="401"/>
      <c r="AK29" s="401"/>
      <c r="AL29" s="401"/>
      <c r="AM29" s="401"/>
      <c r="AN29" s="401"/>
      <c r="AO29" s="401"/>
      <c r="AP29" s="401"/>
      <c r="AQ29" s="401"/>
      <c r="AR29" s="401"/>
      <c r="AS29" s="401"/>
      <c r="AT29" s="401"/>
      <c r="AU29" s="401"/>
      <c r="AV29" s="402"/>
      <c r="AW29" s="415"/>
      <c r="AX29" s="416"/>
      <c r="AY29" s="416"/>
      <c r="AZ29" s="416"/>
      <c r="BA29" s="416"/>
      <c r="BB29" s="416"/>
      <c r="BC29" s="416"/>
      <c r="BD29" s="416"/>
      <c r="BE29" s="416"/>
      <c r="BF29" s="416"/>
      <c r="BG29" s="416"/>
      <c r="BH29" s="416"/>
      <c r="BI29" s="416"/>
      <c r="BJ29" s="416"/>
      <c r="BK29" s="416"/>
      <c r="BL29" s="417"/>
    </row>
    <row r="30" spans="1:64" s="42" customFormat="1" ht="15.6" customHeight="1">
      <c r="A30" s="366" t="s">
        <v>369</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7" t="s">
        <v>370</v>
      </c>
      <c r="AG30" s="398"/>
      <c r="AH30" s="398"/>
      <c r="AI30" s="398"/>
      <c r="AJ30" s="398"/>
      <c r="AK30" s="398"/>
      <c r="AL30" s="398"/>
      <c r="AM30" s="398"/>
      <c r="AN30" s="398"/>
      <c r="AO30" s="398"/>
      <c r="AP30" s="398"/>
      <c r="AQ30" s="398"/>
      <c r="AR30" s="398"/>
      <c r="AS30" s="398"/>
      <c r="AT30" s="398"/>
      <c r="AU30" s="398"/>
      <c r="AV30" s="399"/>
      <c r="AW30" s="376" t="s">
        <v>372</v>
      </c>
      <c r="AX30" s="377"/>
      <c r="AY30" s="377"/>
      <c r="AZ30" s="377"/>
      <c r="BA30" s="377"/>
      <c r="BB30" s="377"/>
      <c r="BC30" s="377"/>
      <c r="BD30" s="377"/>
      <c r="BE30" s="377"/>
      <c r="BF30" s="377"/>
      <c r="BG30" s="377"/>
      <c r="BH30" s="377"/>
      <c r="BI30" s="377"/>
      <c r="BJ30" s="377"/>
      <c r="BK30" s="377"/>
      <c r="BL30" s="378"/>
    </row>
    <row r="31" spans="1:64" s="42" customFormat="1" ht="15.6" customHeight="1">
      <c r="A31" s="388" t="s">
        <v>373</v>
      </c>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400"/>
      <c r="AG31" s="401"/>
      <c r="AH31" s="401"/>
      <c r="AI31" s="401"/>
      <c r="AJ31" s="401"/>
      <c r="AK31" s="401"/>
      <c r="AL31" s="401"/>
      <c r="AM31" s="401"/>
      <c r="AN31" s="401"/>
      <c r="AO31" s="401"/>
      <c r="AP31" s="401"/>
      <c r="AQ31" s="401"/>
      <c r="AR31" s="401"/>
      <c r="AS31" s="401"/>
      <c r="AT31" s="401"/>
      <c r="AU31" s="401"/>
      <c r="AV31" s="402"/>
      <c r="AW31" s="379"/>
      <c r="AX31" s="380"/>
      <c r="AY31" s="380"/>
      <c r="AZ31" s="380"/>
      <c r="BA31" s="380"/>
      <c r="BB31" s="380"/>
      <c r="BC31" s="380"/>
      <c r="BD31" s="380"/>
      <c r="BE31" s="380"/>
      <c r="BF31" s="380"/>
      <c r="BG31" s="380"/>
      <c r="BH31" s="380"/>
      <c r="BI31" s="380"/>
      <c r="BJ31" s="380"/>
      <c r="BK31" s="380"/>
      <c r="BL31" s="381"/>
    </row>
    <row r="32" spans="1:64" s="42" customFormat="1" ht="15.6" customHeight="1">
      <c r="A32" s="366" t="s">
        <v>369</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7" t="s">
        <v>370</v>
      </c>
      <c r="AG32" s="398"/>
      <c r="AH32" s="398"/>
      <c r="AI32" s="398"/>
      <c r="AJ32" s="398"/>
      <c r="AK32" s="398"/>
      <c r="AL32" s="398"/>
      <c r="AM32" s="398"/>
      <c r="AN32" s="398"/>
      <c r="AO32" s="398"/>
      <c r="AP32" s="398"/>
      <c r="AQ32" s="398"/>
      <c r="AR32" s="398"/>
      <c r="AS32" s="398"/>
      <c r="AT32" s="398"/>
      <c r="AU32" s="398"/>
      <c r="AV32" s="399"/>
      <c r="AW32" s="376" t="s">
        <v>372</v>
      </c>
      <c r="AX32" s="377"/>
      <c r="AY32" s="377"/>
      <c r="AZ32" s="377"/>
      <c r="BA32" s="377"/>
      <c r="BB32" s="377"/>
      <c r="BC32" s="377"/>
      <c r="BD32" s="377"/>
      <c r="BE32" s="377"/>
      <c r="BF32" s="377"/>
      <c r="BG32" s="377"/>
      <c r="BH32" s="377"/>
      <c r="BI32" s="377"/>
      <c r="BJ32" s="377"/>
      <c r="BK32" s="377"/>
      <c r="BL32" s="378"/>
    </row>
    <row r="33" spans="1:95" s="42" customFormat="1" ht="15.6" customHeight="1">
      <c r="A33" s="388" t="s">
        <v>374</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00"/>
      <c r="AG33" s="401"/>
      <c r="AH33" s="401"/>
      <c r="AI33" s="401"/>
      <c r="AJ33" s="401"/>
      <c r="AK33" s="401"/>
      <c r="AL33" s="401"/>
      <c r="AM33" s="401"/>
      <c r="AN33" s="401"/>
      <c r="AO33" s="401"/>
      <c r="AP33" s="401"/>
      <c r="AQ33" s="401"/>
      <c r="AR33" s="401"/>
      <c r="AS33" s="401"/>
      <c r="AT33" s="401"/>
      <c r="AU33" s="401"/>
      <c r="AV33" s="402"/>
      <c r="AW33" s="379"/>
      <c r="AX33" s="380"/>
      <c r="AY33" s="380"/>
      <c r="AZ33" s="380"/>
      <c r="BA33" s="380"/>
      <c r="BB33" s="380"/>
      <c r="BC33" s="380"/>
      <c r="BD33" s="380"/>
      <c r="BE33" s="380"/>
      <c r="BF33" s="380"/>
      <c r="BG33" s="380"/>
      <c r="BH33" s="380"/>
      <c r="BI33" s="380"/>
      <c r="BJ33" s="380"/>
      <c r="BK33" s="380"/>
      <c r="BL33" s="381"/>
    </row>
    <row r="34" spans="1:95" s="42" customFormat="1" ht="15.6" customHeight="1">
      <c r="A34" s="366" t="s">
        <v>369</v>
      </c>
      <c r="B34" s="366"/>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7" t="s">
        <v>375</v>
      </c>
      <c r="AG34" s="368"/>
      <c r="AH34" s="368"/>
      <c r="AI34" s="368"/>
      <c r="AJ34" s="368"/>
      <c r="AK34" s="368"/>
      <c r="AL34" s="368"/>
      <c r="AM34" s="368"/>
      <c r="AN34" s="368"/>
      <c r="AO34" s="368"/>
      <c r="AP34" s="368"/>
      <c r="AQ34" s="368"/>
      <c r="AR34" s="368"/>
      <c r="AS34" s="368"/>
      <c r="AT34" s="368"/>
      <c r="AU34" s="368"/>
      <c r="AV34" s="369"/>
      <c r="AW34" s="403" t="s">
        <v>47</v>
      </c>
      <c r="AX34" s="404"/>
      <c r="AY34" s="404"/>
      <c r="AZ34" s="404"/>
      <c r="BA34" s="404"/>
      <c r="BB34" s="404"/>
      <c r="BC34" s="404"/>
      <c r="BD34" s="404"/>
      <c r="BE34" s="404"/>
      <c r="BF34" s="404"/>
      <c r="BG34" s="404"/>
      <c r="BH34" s="404"/>
      <c r="BI34" s="404"/>
      <c r="BJ34" s="404"/>
      <c r="BK34" s="404"/>
      <c r="BL34" s="405"/>
    </row>
    <row r="35" spans="1:95" s="42" customFormat="1" ht="15.6" customHeight="1">
      <c r="A35" s="385" t="s">
        <v>376</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7"/>
      <c r="AF35" s="370"/>
      <c r="AG35" s="371"/>
      <c r="AH35" s="371"/>
      <c r="AI35" s="371"/>
      <c r="AJ35" s="371"/>
      <c r="AK35" s="371"/>
      <c r="AL35" s="371"/>
      <c r="AM35" s="371"/>
      <c r="AN35" s="371"/>
      <c r="AO35" s="371"/>
      <c r="AP35" s="371"/>
      <c r="AQ35" s="371"/>
      <c r="AR35" s="371"/>
      <c r="AS35" s="371"/>
      <c r="AT35" s="371"/>
      <c r="AU35" s="371"/>
      <c r="AV35" s="372"/>
      <c r="AW35" s="406"/>
      <c r="AX35" s="407"/>
      <c r="AY35" s="407"/>
      <c r="AZ35" s="407"/>
      <c r="BA35" s="407"/>
      <c r="BB35" s="407"/>
      <c r="BC35" s="407"/>
      <c r="BD35" s="407"/>
      <c r="BE35" s="407"/>
      <c r="BF35" s="407"/>
      <c r="BG35" s="407"/>
      <c r="BH35" s="407"/>
      <c r="BI35" s="407"/>
      <c r="BJ35" s="407"/>
      <c r="BK35" s="407"/>
      <c r="BL35" s="408"/>
      <c r="CN35" s="70"/>
      <c r="CO35" s="70"/>
      <c r="CP35" s="70"/>
      <c r="CQ35" s="70"/>
    </row>
    <row r="36" spans="1:95" s="42" customFormat="1" ht="15.6" customHeight="1">
      <c r="A36" s="385" t="s">
        <v>377</v>
      </c>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7"/>
      <c r="AF36" s="370"/>
      <c r="AG36" s="371"/>
      <c r="AH36" s="371"/>
      <c r="AI36" s="371"/>
      <c r="AJ36" s="371"/>
      <c r="AK36" s="371"/>
      <c r="AL36" s="371"/>
      <c r="AM36" s="371"/>
      <c r="AN36" s="371"/>
      <c r="AO36" s="371"/>
      <c r="AP36" s="371"/>
      <c r="AQ36" s="371"/>
      <c r="AR36" s="371"/>
      <c r="AS36" s="371"/>
      <c r="AT36" s="371"/>
      <c r="AU36" s="371"/>
      <c r="AV36" s="372"/>
      <c r="AW36" s="406"/>
      <c r="AX36" s="407"/>
      <c r="AY36" s="407"/>
      <c r="AZ36" s="407"/>
      <c r="BA36" s="407"/>
      <c r="BB36" s="407"/>
      <c r="BC36" s="407"/>
      <c r="BD36" s="407"/>
      <c r="BE36" s="407"/>
      <c r="BF36" s="407"/>
      <c r="BG36" s="407"/>
      <c r="BH36" s="407"/>
      <c r="BI36" s="407"/>
      <c r="BJ36" s="407"/>
      <c r="BK36" s="407"/>
      <c r="BL36" s="408"/>
    </row>
    <row r="37" spans="1:95" s="42" customFormat="1" ht="15.6" customHeight="1">
      <c r="A37" s="385" t="s">
        <v>378</v>
      </c>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7"/>
      <c r="AF37" s="370"/>
      <c r="AG37" s="371"/>
      <c r="AH37" s="371"/>
      <c r="AI37" s="371"/>
      <c r="AJ37" s="371"/>
      <c r="AK37" s="371"/>
      <c r="AL37" s="371"/>
      <c r="AM37" s="371"/>
      <c r="AN37" s="371"/>
      <c r="AO37" s="371"/>
      <c r="AP37" s="371"/>
      <c r="AQ37" s="371"/>
      <c r="AR37" s="371"/>
      <c r="AS37" s="371"/>
      <c r="AT37" s="371"/>
      <c r="AU37" s="371"/>
      <c r="AV37" s="372"/>
      <c r="AW37" s="406"/>
      <c r="AX37" s="407"/>
      <c r="AY37" s="407"/>
      <c r="AZ37" s="407"/>
      <c r="BA37" s="407"/>
      <c r="BB37" s="407"/>
      <c r="BC37" s="407"/>
      <c r="BD37" s="407"/>
      <c r="BE37" s="407"/>
      <c r="BF37" s="407"/>
      <c r="BG37" s="407"/>
      <c r="BH37" s="407"/>
      <c r="BI37" s="407"/>
      <c r="BJ37" s="407"/>
      <c r="BK37" s="407"/>
      <c r="BL37" s="408"/>
    </row>
    <row r="38" spans="1:95" s="42" customFormat="1" ht="15.6" customHeight="1">
      <c r="A38" s="388" t="s">
        <v>379</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73"/>
      <c r="AG38" s="374"/>
      <c r="AH38" s="374"/>
      <c r="AI38" s="374"/>
      <c r="AJ38" s="374"/>
      <c r="AK38" s="374"/>
      <c r="AL38" s="374"/>
      <c r="AM38" s="374"/>
      <c r="AN38" s="374"/>
      <c r="AO38" s="374"/>
      <c r="AP38" s="374"/>
      <c r="AQ38" s="374"/>
      <c r="AR38" s="374"/>
      <c r="AS38" s="374"/>
      <c r="AT38" s="374"/>
      <c r="AU38" s="374"/>
      <c r="AV38" s="375"/>
      <c r="AW38" s="409"/>
      <c r="AX38" s="410"/>
      <c r="AY38" s="410"/>
      <c r="AZ38" s="410"/>
      <c r="BA38" s="410"/>
      <c r="BB38" s="410"/>
      <c r="BC38" s="410"/>
      <c r="BD38" s="410"/>
      <c r="BE38" s="410"/>
      <c r="BF38" s="410"/>
      <c r="BG38" s="410"/>
      <c r="BH38" s="410"/>
      <c r="BI38" s="410"/>
      <c r="BJ38" s="410"/>
      <c r="BK38" s="410"/>
      <c r="BL38" s="411"/>
    </row>
    <row r="39" spans="1:95" s="42" customFormat="1" ht="15.6" customHeight="1">
      <c r="A39" s="366" t="s">
        <v>369</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7" t="s">
        <v>375</v>
      </c>
      <c r="AG39" s="368"/>
      <c r="AH39" s="368"/>
      <c r="AI39" s="368"/>
      <c r="AJ39" s="368"/>
      <c r="AK39" s="368"/>
      <c r="AL39" s="368"/>
      <c r="AM39" s="368"/>
      <c r="AN39" s="368"/>
      <c r="AO39" s="368"/>
      <c r="AP39" s="368"/>
      <c r="AQ39" s="368"/>
      <c r="AR39" s="368"/>
      <c r="AS39" s="368"/>
      <c r="AT39" s="368"/>
      <c r="AU39" s="368"/>
      <c r="AV39" s="369"/>
      <c r="AW39" s="389">
        <v>0</v>
      </c>
      <c r="AX39" s="390"/>
      <c r="AY39" s="390"/>
      <c r="AZ39" s="390"/>
      <c r="BA39" s="390"/>
      <c r="BB39" s="390"/>
      <c r="BC39" s="390"/>
      <c r="BD39" s="390"/>
      <c r="BE39" s="390"/>
      <c r="BF39" s="390"/>
      <c r="BG39" s="390"/>
      <c r="BH39" s="390"/>
      <c r="BI39" s="390"/>
      <c r="BJ39" s="390"/>
      <c r="BK39" s="390"/>
      <c r="BL39" s="391"/>
    </row>
    <row r="40" spans="1:95" s="42" customFormat="1" ht="15.6" customHeight="1">
      <c r="A40" s="385" t="s">
        <v>380</v>
      </c>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7"/>
      <c r="AF40" s="370"/>
      <c r="AG40" s="371"/>
      <c r="AH40" s="371"/>
      <c r="AI40" s="371"/>
      <c r="AJ40" s="371"/>
      <c r="AK40" s="371"/>
      <c r="AL40" s="371"/>
      <c r="AM40" s="371"/>
      <c r="AN40" s="371"/>
      <c r="AO40" s="371"/>
      <c r="AP40" s="371"/>
      <c r="AQ40" s="371"/>
      <c r="AR40" s="371"/>
      <c r="AS40" s="371"/>
      <c r="AT40" s="371"/>
      <c r="AU40" s="371"/>
      <c r="AV40" s="372"/>
      <c r="AW40" s="392"/>
      <c r="AX40" s="393"/>
      <c r="AY40" s="393"/>
      <c r="AZ40" s="393"/>
      <c r="BA40" s="393"/>
      <c r="BB40" s="393"/>
      <c r="BC40" s="393"/>
      <c r="BD40" s="393"/>
      <c r="BE40" s="393"/>
      <c r="BF40" s="393"/>
      <c r="BG40" s="393"/>
      <c r="BH40" s="393"/>
      <c r="BI40" s="393"/>
      <c r="BJ40" s="393"/>
      <c r="BK40" s="393"/>
      <c r="BL40" s="394"/>
    </row>
    <row r="41" spans="1:95" s="42" customFormat="1" ht="15.6" customHeight="1">
      <c r="A41" s="388" t="s">
        <v>381</v>
      </c>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73"/>
      <c r="AG41" s="374"/>
      <c r="AH41" s="374"/>
      <c r="AI41" s="374"/>
      <c r="AJ41" s="374"/>
      <c r="AK41" s="374"/>
      <c r="AL41" s="374"/>
      <c r="AM41" s="374"/>
      <c r="AN41" s="374"/>
      <c r="AO41" s="374"/>
      <c r="AP41" s="374"/>
      <c r="AQ41" s="374"/>
      <c r="AR41" s="374"/>
      <c r="AS41" s="374"/>
      <c r="AT41" s="374"/>
      <c r="AU41" s="374"/>
      <c r="AV41" s="375"/>
      <c r="AW41" s="395"/>
      <c r="AX41" s="396"/>
      <c r="AY41" s="396"/>
      <c r="AZ41" s="396"/>
      <c r="BA41" s="396"/>
      <c r="BB41" s="396"/>
      <c r="BC41" s="396"/>
      <c r="BD41" s="396"/>
      <c r="BE41" s="396"/>
      <c r="BF41" s="396"/>
      <c r="BG41" s="396"/>
      <c r="BH41" s="396"/>
      <c r="BI41" s="396"/>
      <c r="BJ41" s="396"/>
      <c r="BK41" s="396"/>
      <c r="BL41" s="397"/>
    </row>
    <row r="42" spans="1:95" s="42" customFormat="1" ht="47.25" customHeight="1">
      <c r="A42" s="357" t="s">
        <v>382</v>
      </c>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9"/>
      <c r="AF42" s="360" t="s">
        <v>383</v>
      </c>
      <c r="AG42" s="361"/>
      <c r="AH42" s="361"/>
      <c r="AI42" s="361"/>
      <c r="AJ42" s="361"/>
      <c r="AK42" s="361"/>
      <c r="AL42" s="361"/>
      <c r="AM42" s="361"/>
      <c r="AN42" s="361"/>
      <c r="AO42" s="361"/>
      <c r="AP42" s="361"/>
      <c r="AQ42" s="361"/>
      <c r="AR42" s="361"/>
      <c r="AS42" s="361"/>
      <c r="AT42" s="361"/>
      <c r="AU42" s="361"/>
      <c r="AV42" s="362"/>
      <c r="AW42" s="363">
        <v>0</v>
      </c>
      <c r="AX42" s="364"/>
      <c r="AY42" s="364"/>
      <c r="AZ42" s="364"/>
      <c r="BA42" s="364"/>
      <c r="BB42" s="364"/>
      <c r="BC42" s="364"/>
      <c r="BD42" s="364"/>
      <c r="BE42" s="364"/>
      <c r="BF42" s="364"/>
      <c r="BG42" s="364"/>
      <c r="BH42" s="364"/>
      <c r="BI42" s="364"/>
      <c r="BJ42" s="364"/>
      <c r="BK42" s="364"/>
      <c r="BL42" s="365"/>
    </row>
    <row r="43" spans="1:95" s="42" customFormat="1" ht="15.6" customHeight="1">
      <c r="A43" s="366" t="s">
        <v>369</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7" t="s">
        <v>384</v>
      </c>
      <c r="AG43" s="368"/>
      <c r="AH43" s="368"/>
      <c r="AI43" s="368"/>
      <c r="AJ43" s="368"/>
      <c r="AK43" s="368"/>
      <c r="AL43" s="368"/>
      <c r="AM43" s="368"/>
      <c r="AN43" s="368"/>
      <c r="AO43" s="368"/>
      <c r="AP43" s="368"/>
      <c r="AQ43" s="368"/>
      <c r="AR43" s="368"/>
      <c r="AS43" s="368"/>
      <c r="AT43" s="368"/>
      <c r="AU43" s="368"/>
      <c r="AV43" s="369"/>
      <c r="AW43" s="376" t="s">
        <v>372</v>
      </c>
      <c r="AX43" s="377"/>
      <c r="AY43" s="377"/>
      <c r="AZ43" s="377"/>
      <c r="BA43" s="377"/>
      <c r="BB43" s="377"/>
      <c r="BC43" s="377"/>
      <c r="BD43" s="377"/>
      <c r="BE43" s="377"/>
      <c r="BF43" s="377"/>
      <c r="BG43" s="377"/>
      <c r="BH43" s="377"/>
      <c r="BI43" s="377"/>
      <c r="BJ43" s="377"/>
      <c r="BK43" s="377"/>
      <c r="BL43" s="378"/>
    </row>
    <row r="44" spans="1:95" s="42" customFormat="1" ht="15.6" customHeight="1">
      <c r="A44" s="385" t="s">
        <v>385</v>
      </c>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7"/>
      <c r="AF44" s="370"/>
      <c r="AG44" s="371"/>
      <c r="AH44" s="371"/>
      <c r="AI44" s="371"/>
      <c r="AJ44" s="371"/>
      <c r="AK44" s="371"/>
      <c r="AL44" s="371"/>
      <c r="AM44" s="371"/>
      <c r="AN44" s="371"/>
      <c r="AO44" s="371"/>
      <c r="AP44" s="371"/>
      <c r="AQ44" s="371"/>
      <c r="AR44" s="371"/>
      <c r="AS44" s="371"/>
      <c r="AT44" s="371"/>
      <c r="AU44" s="371"/>
      <c r="AV44" s="372"/>
      <c r="AW44" s="379"/>
      <c r="AX44" s="380"/>
      <c r="AY44" s="380"/>
      <c r="AZ44" s="380"/>
      <c r="BA44" s="380"/>
      <c r="BB44" s="380"/>
      <c r="BC44" s="380"/>
      <c r="BD44" s="380"/>
      <c r="BE44" s="380"/>
      <c r="BF44" s="380"/>
      <c r="BG44" s="380"/>
      <c r="BH44" s="380"/>
      <c r="BI44" s="380"/>
      <c r="BJ44" s="380"/>
      <c r="BK44" s="380"/>
      <c r="BL44" s="381"/>
    </row>
    <row r="45" spans="1:95" s="42" customFormat="1" ht="15.6" customHeight="1">
      <c r="A45" s="388" t="s">
        <v>381</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73"/>
      <c r="AG45" s="374"/>
      <c r="AH45" s="374"/>
      <c r="AI45" s="374"/>
      <c r="AJ45" s="374"/>
      <c r="AK45" s="374"/>
      <c r="AL45" s="374"/>
      <c r="AM45" s="374"/>
      <c r="AN45" s="374"/>
      <c r="AO45" s="374"/>
      <c r="AP45" s="374"/>
      <c r="AQ45" s="374"/>
      <c r="AR45" s="374"/>
      <c r="AS45" s="374"/>
      <c r="AT45" s="374"/>
      <c r="AU45" s="374"/>
      <c r="AV45" s="375"/>
      <c r="AW45" s="382"/>
      <c r="AX45" s="383"/>
      <c r="AY45" s="383"/>
      <c r="AZ45" s="383"/>
      <c r="BA45" s="383"/>
      <c r="BB45" s="383"/>
      <c r="BC45" s="383"/>
      <c r="BD45" s="383"/>
      <c r="BE45" s="383"/>
      <c r="BF45" s="383"/>
      <c r="BG45" s="383"/>
      <c r="BH45" s="383"/>
      <c r="BI45" s="383"/>
      <c r="BJ45" s="383"/>
      <c r="BK45" s="383"/>
      <c r="BL45" s="384"/>
    </row>
    <row r="48" spans="1:95">
      <c r="A48" s="71" t="s">
        <v>17</v>
      </c>
      <c r="AN48" s="355" t="s">
        <v>150</v>
      </c>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row>
    <row r="49" spans="1:64" s="44" customFormat="1" ht="50.4" customHeight="1">
      <c r="A49" s="354" t="s">
        <v>386</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row>
    <row r="50" spans="1:64" s="44" customFormat="1" ht="14.4" customHeight="1">
      <c r="A50" s="354" t="s">
        <v>387</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row>
    <row r="51" spans="1:64" s="13" customFormat="1" ht="25.2" customHeight="1">
      <c r="A51" s="356" t="s">
        <v>388</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row>
    <row r="52" spans="1:64" s="44" customFormat="1" ht="16.5" customHeight="1">
      <c r="A52" s="354" t="s">
        <v>389</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row>
    <row r="53" spans="1:64" s="44" customFormat="1" ht="13.5" customHeight="1">
      <c r="A53" s="354" t="s">
        <v>390</v>
      </c>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row>
    <row r="54" spans="1:64" s="44" customFormat="1" ht="17.399999999999999" customHeight="1">
      <c r="A54" s="354" t="s">
        <v>391</v>
      </c>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row>
    <row r="55" spans="1:64" s="44" customFormat="1" ht="18" customHeight="1">
      <c r="A55" s="354" t="s">
        <v>392</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row>
    <row r="56" spans="1:64" s="44" customFormat="1" ht="15.75" customHeight="1">
      <c r="A56" s="72" t="s">
        <v>393</v>
      </c>
    </row>
    <row r="57" spans="1:64" s="44" customFormat="1" ht="12">
      <c r="A57" s="72" t="s">
        <v>394</v>
      </c>
      <c r="H57" s="73">
        <f>0.939*0.73</f>
        <v>0.68546999999999991</v>
      </c>
    </row>
    <row r="58" spans="1:64" s="44" customFormat="1" ht="12">
      <c r="A58" s="72" t="s">
        <v>395</v>
      </c>
      <c r="H58" s="44">
        <f>0.939*1.27</f>
        <v>1.1925299999999999</v>
      </c>
    </row>
    <row r="59" spans="1:64" s="44" customFormat="1" ht="16.95" customHeight="1">
      <c r="A59" s="72" t="s">
        <v>396</v>
      </c>
    </row>
    <row r="60" spans="1:64" s="44" customFormat="1" ht="7.2" customHeight="1">
      <c r="A60" s="72"/>
    </row>
    <row r="61" spans="1:64" s="44" customFormat="1" ht="12">
      <c r="A61" s="72" t="s">
        <v>397</v>
      </c>
    </row>
    <row r="62" spans="1:64" s="44" customFormat="1" ht="28.95" customHeight="1">
      <c r="A62" s="354" t="s">
        <v>398</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row>
    <row r="63" spans="1:64" s="44" customFormat="1" ht="14.4" customHeight="1">
      <c r="A63" s="72" t="s">
        <v>399</v>
      </c>
    </row>
    <row r="64" spans="1:64" s="44" customFormat="1" ht="14.4" customHeight="1">
      <c r="A64" s="72" t="s">
        <v>400</v>
      </c>
    </row>
  </sheetData>
  <mergeCells count="91">
    <mergeCell ref="A12:AE12"/>
    <mergeCell ref="AF12:AV13"/>
    <mergeCell ref="AW12:BL13"/>
    <mergeCell ref="A13:AE13"/>
    <mergeCell ref="A3:BL3"/>
    <mergeCell ref="A4:BL4"/>
    <mergeCell ref="A7:AE7"/>
    <mergeCell ref="AF7:AV7"/>
    <mergeCell ref="AW7:BL7"/>
    <mergeCell ref="A8:AE8"/>
    <mergeCell ref="AF8:AV8"/>
    <mergeCell ref="AW8:BL8"/>
    <mergeCell ref="A9:AE9"/>
    <mergeCell ref="AF9:AV11"/>
    <mergeCell ref="AW9:BL11"/>
    <mergeCell ref="A10:AE10"/>
    <mergeCell ref="A11:AE11"/>
    <mergeCell ref="A14:AE15"/>
    <mergeCell ref="AF14:AV15"/>
    <mergeCell ref="AW14:BL15"/>
    <mergeCell ref="A16:AE16"/>
    <mergeCell ref="AF16:AV16"/>
    <mergeCell ref="AW16:BL16"/>
    <mergeCell ref="A17:AE17"/>
    <mergeCell ref="AF17:AV18"/>
    <mergeCell ref="AW17:BL18"/>
    <mergeCell ref="A18:AE18"/>
    <mergeCell ref="A19:AE19"/>
    <mergeCell ref="AF19:AV21"/>
    <mergeCell ref="AW19:BL21"/>
    <mergeCell ref="A20:AE20"/>
    <mergeCell ref="A21:AE21"/>
    <mergeCell ref="A22:AE22"/>
    <mergeCell ref="AF22:AV22"/>
    <mergeCell ref="AW22:BL22"/>
    <mergeCell ref="A23:AE23"/>
    <mergeCell ref="AF23:AV23"/>
    <mergeCell ref="AW23:BL23"/>
    <mergeCell ref="A24:AE24"/>
    <mergeCell ref="AF24:AV24"/>
    <mergeCell ref="AW24:BL24"/>
    <mergeCell ref="A25:AE25"/>
    <mergeCell ref="AF25:AV25"/>
    <mergeCell ref="AW25:BL25"/>
    <mergeCell ref="A26:AE26"/>
    <mergeCell ref="AF26:AV26"/>
    <mergeCell ref="AW26:BL26"/>
    <mergeCell ref="A27:AE27"/>
    <mergeCell ref="AF27:AV27"/>
    <mergeCell ref="AW27:BL27"/>
    <mergeCell ref="A28:AE28"/>
    <mergeCell ref="AF28:AV29"/>
    <mergeCell ref="AW28:BL29"/>
    <mergeCell ref="A29:AE29"/>
    <mergeCell ref="A30:AE30"/>
    <mergeCell ref="AF30:AV31"/>
    <mergeCell ref="AW30:BL31"/>
    <mergeCell ref="A31:AE31"/>
    <mergeCell ref="A32:AE32"/>
    <mergeCell ref="AF32:AV33"/>
    <mergeCell ref="AW32:BL33"/>
    <mergeCell ref="A33:AE33"/>
    <mergeCell ref="A34:AE34"/>
    <mergeCell ref="AF34:AV38"/>
    <mergeCell ref="AW34:BL38"/>
    <mergeCell ref="A35:AE35"/>
    <mergeCell ref="A36:AE36"/>
    <mergeCell ref="A37:AE37"/>
    <mergeCell ref="A38:AE38"/>
    <mergeCell ref="A39:AE39"/>
    <mergeCell ref="AF39:AV41"/>
    <mergeCell ref="AW39:BL41"/>
    <mergeCell ref="A40:AE40"/>
    <mergeCell ref="A41:AE41"/>
    <mergeCell ref="A42:AE42"/>
    <mergeCell ref="AF42:AV42"/>
    <mergeCell ref="AW42:BL42"/>
    <mergeCell ref="A43:AE43"/>
    <mergeCell ref="AF43:AV45"/>
    <mergeCell ref="AW43:BL45"/>
    <mergeCell ref="A44:AE44"/>
    <mergeCell ref="A45:AE45"/>
    <mergeCell ref="A54:BJ54"/>
    <mergeCell ref="A55:BJ55"/>
    <mergeCell ref="A62:BL62"/>
    <mergeCell ref="AN48:BL48"/>
    <mergeCell ref="A49:AP49"/>
    <mergeCell ref="A50:AP50"/>
    <mergeCell ref="A51:BL51"/>
    <mergeCell ref="A52:AP52"/>
    <mergeCell ref="A53:AP53"/>
  </mergeCells>
  <pageMargins left="0.70866141732283472" right="0.70866141732283472"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vt:i4>
      </vt:variant>
    </vt:vector>
  </HeadingPairs>
  <TitlesOfParts>
    <vt:vector size="14" baseType="lpstr">
      <vt:lpstr>1.1</vt:lpstr>
      <vt:lpstr>1.2</vt:lpstr>
      <vt:lpstr>2.1</vt:lpstr>
      <vt:lpstr>2.2</vt:lpstr>
      <vt:lpstr>2.3</vt:lpstr>
      <vt:lpstr>3.1</vt:lpstr>
      <vt:lpstr>3.2</vt:lpstr>
      <vt:lpstr>3.3</vt:lpstr>
      <vt:lpstr>4.1</vt:lpstr>
      <vt:lpstr>4.2</vt:lpstr>
      <vt:lpstr>8.1</vt:lpstr>
      <vt:lpstr>8.1.1</vt:lpstr>
      <vt:lpstr>8.3</vt:lpstr>
      <vt:lpstr>'1.1'!Область_печати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2018-03-27T12:24:08Z</dcterms:modified>
</cp:coreProperties>
</file>